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78" i="1" l="1"/>
  <c r="C177" i="1"/>
  <c r="B152" i="1"/>
  <c r="E146" i="1"/>
  <c r="C147" i="1"/>
  <c r="B108" i="1"/>
  <c r="C105" i="1"/>
  <c r="B26" i="1"/>
  <c r="D146" i="1"/>
  <c r="F146" i="1" l="1"/>
  <c r="E105" i="1"/>
  <c r="E147" i="1"/>
  <c r="E177" i="1"/>
  <c r="C109" i="1"/>
  <c r="C119" i="1"/>
  <c r="C124" i="1"/>
  <c r="C130" i="1"/>
  <c r="C27" i="1"/>
  <c r="C36" i="1"/>
  <c r="C40" i="1"/>
  <c r="C46" i="1"/>
  <c r="C54" i="1"/>
  <c r="C61" i="1"/>
  <c r="C67" i="1"/>
  <c r="C82" i="1"/>
  <c r="C90" i="1"/>
  <c r="C97" i="1"/>
  <c r="C101" i="1"/>
  <c r="C102" i="1"/>
  <c r="C153" i="1"/>
  <c r="C159" i="1"/>
  <c r="C166" i="1"/>
  <c r="E179" i="1"/>
  <c r="E101" i="1" l="1"/>
  <c r="E67" i="1"/>
  <c r="E40" i="1"/>
  <c r="E130" i="1"/>
  <c r="E166" i="1"/>
  <c r="E153" i="1"/>
  <c r="E102" i="1"/>
  <c r="E97" i="1"/>
  <c r="E82" i="1"/>
  <c r="E61" i="1"/>
  <c r="E46" i="1"/>
  <c r="E36" i="1"/>
  <c r="F36" i="1"/>
  <c r="F124" i="1"/>
  <c r="D124" i="1"/>
  <c r="E124" i="1"/>
  <c r="E109" i="1"/>
  <c r="D206" i="1"/>
  <c r="D208" i="1" s="1"/>
  <c r="D209" i="1" s="1"/>
  <c r="E159" i="1"/>
  <c r="E90" i="1"/>
  <c r="E54" i="1"/>
  <c r="E27" i="1"/>
  <c r="E119" i="1"/>
  <c r="E108" i="1"/>
  <c r="E26" i="1" l="1"/>
  <c r="F206" i="1"/>
  <c r="E152" i="1"/>
  <c r="E206" i="1" s="1"/>
  <c r="E211" i="1" l="1"/>
  <c r="E207" i="1"/>
  <c r="E208" i="1" s="1"/>
  <c r="E209" i="1" s="1"/>
  <c r="F211" i="1"/>
  <c r="F208" i="1"/>
  <c r="E213" i="1" l="1"/>
</calcChain>
</file>

<file path=xl/sharedStrings.xml><?xml version="1.0" encoding="utf-8"?>
<sst xmlns="http://schemas.openxmlformats.org/spreadsheetml/2006/main" count="276" uniqueCount="212">
  <si>
    <t>Приложение N 2</t>
  </si>
  <si>
    <t>(в ред. Постановления Правительства РФ от 03.04.2013 N 290)</t>
  </si>
  <si>
    <t xml:space="preserve">                                         Утверждаю</t>
  </si>
  <si>
    <t>________________________</t>
  </si>
  <si>
    <t>(должность, ф.и.о. руководителя</t>
  </si>
  <si>
    <t>органа местного самоуправления,</t>
  </si>
  <si>
    <t>являющегося организатором конкурса</t>
  </si>
  <si>
    <t>почтовый индекс и адрес, телефон,</t>
  </si>
  <si>
    <t>факс, адрес электронной почты)</t>
  </si>
  <si>
    <t>"__" __________________________ 20__ г.</t>
  </si>
  <si>
    <t>(дата утверждения)</t>
  </si>
  <si>
    <t xml:space="preserve">                                                                          ПЕРЕЧЕНЬ</t>
  </si>
  <si>
    <t xml:space="preserve">        обязательных работ и услуг по содержанию и ремонту общего имущества собственников помещений</t>
  </si>
  <si>
    <t xml:space="preserve">                                в многоквартирном доме, являющегося   объектом конкурса</t>
  </si>
  <si>
    <t>Общая площадь м2</t>
  </si>
  <si>
    <t>Наименование работ и услуг</t>
  </si>
  <si>
    <t>Периодичность выполнения работ и оказания услуг</t>
  </si>
  <si>
    <t>Годовая плата (рублей)</t>
  </si>
  <si>
    <t>Стоимость на 1 кв. метр общей площади (рублей в месяц)</t>
  </si>
  <si>
    <t>Стоимость на 1 кв. метр общей площади (рублей в месяц) МКД с центральным отоплением.</t>
  </si>
  <si>
    <t xml:space="preserve">Стоимость на 1 кв. метр общей площади (рублей в месяц) МКД с печным  отоплением. 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</si>
  <si>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</si>
  <si>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 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</si>
  <si>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нарушений;</t>
  </si>
  <si>
    <t xml:space="preserve"> В соответствии с Постановлением Госстроя России от 27 сентября 2003 г. N 170. Правил и норм технической эксплуатации жилищного фонда </t>
  </si>
  <si>
    <t>проверка технического состояния видимых частей конструкций с выявлением:</t>
  </si>
  <si>
    <t>признаков неравномерных осадок фундаментов всех типов;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</si>
  <si>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</si>
  <si>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поражения гнилью и частичного разрушения деревянного основания в домах со столбчатыми или свайными деревянными фундаментами;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</si>
  <si>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</si>
  <si>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проверка состояния гидроизоляции фундаментов и систем водоотвода фундамента. При выявлении нарушений - восстановление их работоспособности;</t>
  </si>
  <si>
    <t>определение и документальное фиксирование температуры вечномерзлых грунтов для фундаментов в условиях вечномерзлых грунтов.</t>
  </si>
  <si>
    <t>2. 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</si>
  <si>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</si>
  <si>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 xml:space="preserve">В соответствии с Постановлением Госстроя России от 27 сентября 2003 г. N 170. Правил и норм технической эксплуатации жилищного фонда 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</si>
  <si>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</si>
  <si>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</si>
  <si>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Ежедневно</t>
  </si>
  <si>
    <t>3. Работы, выполняемые для надлежащего содержания стен многоквартирных домов: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</si>
  <si>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</si>
  <si>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2 раза вгод, при осмотре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</si>
  <si>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</si>
  <si>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</si>
  <si>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 повышенной влажностью, с разрушением обшивки или штукатурки стен;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</si>
  <si>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</si>
  <si>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 течении месяца</t>
  </si>
  <si>
    <t>4. Работы, выполняемые в целях надлежащего содержания перекрытий и покрытий многоквартирных домов: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</si>
  <si>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</si>
  <si>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</si>
  <si>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</si>
  <si>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</si>
  <si>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</si>
  <si>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</si>
  <si>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</si>
  <si>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 xml:space="preserve"> В соответствии с Постановлением Госстроя России от 27 сентября 2003 г. N 170. Правил и норм технической эксплуатации жилищного фонда и договором</t>
  </si>
  <si>
    <t>5. Работы, выполняемые в целях надлежащего содержания колонн и столбов многоквартирных домов: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</si>
  <si>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</si>
  <si>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</si>
  <si>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</si>
  <si>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выявление поражения гнилью, дереворазрушающими грибками и жучками-точильщиками, расслоения древесины, разрывов волокон древесины в домах с деревянными стойками;</t>
  </si>
  <si>
    <t>контроль состояния металлических закладных деталей в домах со сборными и монолитными железобетонными колоннами;</t>
  </si>
  <si>
    <t>6. 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</si>
  <si>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</si>
  <si>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2 раза в год, при осмотре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</si>
  <si>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</si>
  <si>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</si>
  <si>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скалывания;</t>
  </si>
  <si>
    <t>7. Работы, выполняемые в целях надлежащего содержания крыш многоквартирных домов:</t>
  </si>
  <si>
    <t>проверка кровли на отсутствие протечек;</t>
  </si>
  <si>
    <t>проверка молниезащитных устройств, заземления мачт и другого оборудования, расположенного на крыше;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</si>
  <si>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</si>
  <si>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</si>
  <si>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проверка температурно-влажностного режима и воздухообмена на чердаке;</t>
  </si>
  <si>
    <t>контроль состояния оборудования или устройств, предотвращающих образование наледи и сосулек;</t>
  </si>
  <si>
    <t>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</si>
  <si>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</si>
  <si>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По мере необходимости</t>
  </si>
  <si>
    <t>проверка и при необходимости очистка кровли от скопления снега и наледи;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</si>
  <si>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</si>
  <si>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</t>
  </si>
  <si>
    <t>проверка и при необходимости восстановление пешеходных дорожек в местах пешеходных зон кровель из эластомерных и термопластичных материалов;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</si>
  <si>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</si>
  <si>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Один раз в год</t>
  </si>
  <si>
    <t>при выявлении нарушений, приводящих к протечкам, 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</si>
  <si>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8. 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</si>
  <si>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</si>
  <si>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</si>
  <si>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выявление прогибов косоуров, нарушения связи косоуров с площадками, коррозии металлических конструкций в домах с лестницами по стальным косоурам;</t>
  </si>
  <si>
    <t>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</si>
  <si>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</si>
  <si>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 час в домах с лестницами по стальным косоурам;</t>
  </si>
  <si>
    <t>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лестницами.</t>
  </si>
  <si>
    <t>9. Работы, выполняемые в целях надлежащего содержания фасадов многоквартирных домов: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</si>
  <si>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</si>
  <si>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</si>
  <si>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ежедневно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</si>
  <si>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</si>
  <si>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</si>
  <si>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</si>
  <si>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10. Работы, выполняемые в целях надлежащего содержания перегородок в многоквартирных домах: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</si>
  <si>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</si>
  <si>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проверка звукоизоляции и огнезащиты;</t>
  </si>
  <si>
    <t>11. 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</si>
  <si>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12. Работы, выполняемые в целях надлежащего содержания полов помещений, относящихся к общему имуществу в многоквартирном доме:</t>
  </si>
  <si>
    <t>проверка состояния основания, поверхностного слоя и работоспособности системы вентиляции (для деревянных полов);</t>
  </si>
  <si>
    <t>13. Работы, выполняемые в целях надлежащего содержания оконных и дверных заполнений помещений, относящихся к общему имуществу в 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</si>
  <si>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</si>
  <si>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</si>
  <si>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II. 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</si>
  <si>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15. Работы, выполняемые в целях надлежащего содержания систем вентиляции и дымоудаления многоквартирных домов: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</si>
  <si>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</si>
  <si>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контроль состояния, выявление и устранение причин недопустимых вибраций и шума при работе вентиляционной установки;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</si>
  <si>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</si>
  <si>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</si>
  <si>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проверка исправности, техническое обслуживание и ремонт оборудования системы холодоснабжения;</t>
  </si>
  <si>
    <t>контроль и обеспечение исправного состояния систем автоматического дымоудаления;</t>
  </si>
  <si>
    <t>сезонное открытие и закрытие калорифера со стороны подвода воздуха;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</si>
  <si>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</si>
  <si>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16. Работы, выполняемые в целях надлежащего содержания печей, каминов и очагов в многоквартирных домах:</t>
  </si>
  <si>
    <t>определение целостности конструкций и проверка работоспособности дымоходов печей, каминов и очагов;</t>
  </si>
  <si>
    <t>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(дымоходов);</t>
  </si>
  <si>
    <t>очистка от сажи дымоходов и труб печей;</t>
  </si>
  <si>
    <t>устранение завалов в дымовых каналах.</t>
  </si>
  <si>
    <t>17. Работы, выполняемые в целях надлежащего содержания индивидуальных тепловых пунктов и водоподкачек в многоквартирных домах: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</si>
  <si>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</si>
  <si>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</si>
  <si>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</si>
  <si>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работы по очистке теплообменного оборудования для удаления накипно-коррозионных отложений;</t>
  </si>
  <si>
    <t>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</si>
  <si>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18. Общие работы, выполняемые для надлежащего содержания систем водоснабжения (холодного и горячего), отопления и водоотведения в многоквартирных домах: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</si>
  <si>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</si>
  <si>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</si>
  <si>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</si>
  <si>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</si>
  <si>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</si>
  <si>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</si>
  <si>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</si>
  <si>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</si>
  <si>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очистка и промывка водонапорных баков;</t>
  </si>
  <si>
    <t>проверка и обеспечение работоспособности местных локальных очистных сооружений (септики) и дворовых туалетов;</t>
  </si>
  <si>
    <t>промывка систем водоснабжения для удаления накипно-коррозионных отложений.</t>
  </si>
  <si>
    <t>19. Работы, выполняемые в целях надлежащего содержания систем теплоснабжения (отопление, горячее водоснабжение) в многоквартирных домах: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</si>
  <si>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</si>
  <si>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проведение пробных пусконаладочных работ (пробные топки);</t>
  </si>
  <si>
    <t>удаление воздуха из системы отопления;</t>
  </si>
  <si>
    <t xml:space="preserve">промывка централизованных систем теплоснабжения для удаления накипно-коррозионных отложений.                                                                       </t>
  </si>
  <si>
    <t>20. 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</si>
  <si>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</si>
  <si>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</si>
  <si>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</si>
  <si>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</si>
  <si>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III. Работы и услуги по содержанию иного общего имущества в многоквартирном доме</t>
  </si>
  <si>
    <t>23. 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</si>
  <si>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</si>
  <si>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</si>
  <si>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</si>
  <si>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очистка систем защиты от грязи (металлических решеток, ячеистых покрытий, приямков, текстильных матов);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</si>
  <si>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 котором расположен этот дом.</t>
  </si>
  <si>
    <t>24. 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</si>
  <si>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очистка крышек люков колодцев и пожарных гидрантов от снега и льда толщиной слоя свыше 5 см;</t>
  </si>
  <si>
    <t>сдвигание свежевыпавшего снега и очистка придомовой территории от снега и льда при наличии колейности свыше 5 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</si>
  <si>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</si>
  <si>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</si>
  <si>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</si>
  <si>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</si>
  <si>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25. 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</si>
  <si>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</si>
  <si>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</si>
  <si>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</si>
  <si>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прочистка ливневой канализации;</t>
  </si>
  <si>
    <t>уборка крыльца и площадки перед входом в подъезд, очистка металлической решетки и приямка.</t>
  </si>
  <si>
    <t>26. Работы по обеспечению вывоза бытовых отходов, в том числе откачке жидких бытовых отходов:</t>
  </si>
  <si>
    <t>незамедлительный вывоз твердых бытовых отходов при накоплении более 2,5 куб. метров;</t>
  </si>
  <si>
    <t>В соответствии с графиком</t>
  </si>
  <si>
    <t>вывоз жидких бытовых отходов из дворовых туалетов, находящихся на придомовой территории;</t>
  </si>
  <si>
    <t>вывоз бытовых сточных вод из септиков, находящихся на придомовой территории;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</si>
  <si>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</si>
  <si>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27. Работы по обеспечению требований пожарной безопасности 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</si>
  <si>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28. 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</si>
  <si>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r>
      <t xml:space="preserve"> </t>
    </r>
    <r>
      <rPr>
        <b/>
        <sz val="10"/>
        <color rgb="FF000000"/>
        <rFont val="Arial"/>
        <family val="2"/>
        <charset val="204"/>
      </rPr>
      <t xml:space="preserve"> VI.Администативно управленческие расходы</t>
    </r>
  </si>
  <si>
    <t>1. Расходы на оплату труда административно-хозяйственного персонала:</t>
  </si>
  <si>
    <t>- работников аппарата управления (руководителей, специалистов и других работников, относящихся к служащим);</t>
  </si>
  <si>
    <t>- линейного персонала: старших производителей работ (начальников участков), производителей работ, мастеров строительных участков, участковых механиков;</t>
  </si>
  <si>
    <t>- рабочих, осуществляющих хозяйственное обслуживание работников аппарата управления (телефонистов, телеграфистов, радиооператоров, операторов связи, операторов электронно-вычислительных машин, дворников, уборщиц, гардеробщиков, курьеров и др.).</t>
  </si>
  <si>
    <t>2. Сумма уплаты единого социального налога (взноса) в соответствии с законодательством Российской Федерации, исчисляемая от расходов на оплату труда работников административно-хозяйственного персонала.</t>
  </si>
  <si>
    <t>3. Почтово-телеграфные расходы, оплата услуг связи, в частности, оплата международных и междугородних телефонных переговоров, переговоров с использованием радиотелефонов, сотовой связи, сообщений, передаваемых по пейджинговой связи, расходы на содержание и эксплуатацию телефонных станций, коммутаторов, телетайпов, установок диспетчерской, радио- и других видов связи, используемых для управления и числящихся на балансе организации, расходы на аренду указанных средств связи или на оплату соответствующих услуг, предоставляемых другими организациями, расходы на услуги факсимильной и спутниковой связи, электронной почты, а также информационных систем (СВИФТ, Интернет и другие аналогичные сети).</t>
  </si>
  <si>
    <t>4. Расходы, связанные с приобретением права на использование программ для ЭВМ и баз данных по договорам с правообладателем (по лицензионным соглашениям). К указанным расходам относятся расходы на приобретение исключительных прав на программы ЭВМ и на обновление программы для ЭВМ и баз данных.</t>
  </si>
  <si>
    <t>5. Расходы на содержание и эксплуатацию вычислительной техники, которая используется для управления и числится на балансе организации, а также расходы на оплату соответствующих работ, выполняемых по договорам вычислительными центрами, машиносчетными станциями и бюро, не состоящими на балансе строительной организации.</t>
  </si>
  <si>
    <t>6. Расходы на типографские работы, на содержание и эксплуатацию машинописной и другой оргтехники.</t>
  </si>
  <si>
    <t>7. Расходы на содержание и эксплуатацию зданий, сооружений, помещений, занимаемых и используемых административно-хозяйственным персоналом (отопление, освещение, энергоснабжение, водоснабжение, канализация и содержание в чистоте), а также расходы, связанные с платой за землю.</t>
  </si>
  <si>
    <t>8. Расходы на оплату лицензионных, юридических и информационных услуг.</t>
  </si>
  <si>
    <t>9. Расходы на оплату консультационных и иных аналогичных услуг.</t>
  </si>
  <si>
    <t>10. Плата государственному и/или частному нотариусу за нотариальное оформление в пределах тарифов, утвержденных в установленном порядке.</t>
  </si>
  <si>
    <t>11. Расходы на оплату аудиторских услуг, связанных с проверкой достоверности бухгалтерской (финансовой) отчетности, осуществленные в соответствии с законодательством Российской Федерации.</t>
  </si>
  <si>
    <t>12. Расходы на приобретение канцелярских принадлежностей, бланков учета, отчетности и других документов, периодических изданий, необходимых для целей производства и управления им, на приобретение технической литературы, переплетные работы.</t>
  </si>
  <si>
    <t>13. Расходы на проведение всех видов ремонта (отчисления в ремонтный фонд или резерв на ремонт) основных фондов, используемых административно-хозяйственным персоналом.</t>
  </si>
  <si>
    <t>14. Расходы на формирование резерва по гарантийному ремонту и гарантийному обслуживанию.</t>
  </si>
  <si>
    <t>15. Расходы, связанные со служебными разъездами работников административно-хозяйственного персонала в пределах пункта нахождения организации.</t>
  </si>
  <si>
    <t>16. Расходы на содержание и эксплуатацию служебного легкового автотранспорта, числящегося на балансе строительной организации и обслуживающего работников аппарата управления этой организации, включая:</t>
  </si>
  <si>
    <t>- оплату труда (с отчислениями на единый социальный налог) работников, обслуживающих легковой автотранспорт;</t>
  </si>
  <si>
    <t>- стоимость горючего, смазочных и других материалов, износа ремонта автомобильной резины, технического обслуживания автотранспорта;</t>
  </si>
  <si>
    <t>- расходы на содержание гаражей (энергоснабжение, водоснабжение, канализация и т.п.), арендную плату за гаражи и места стоянки автомобилей, амортизационные отчисления (износ) и расходы на все виды ремонта (отчисления в ремонтный фонд или резерв на ремонт) автомобилей и зданий гаражей.</t>
  </si>
  <si>
    <t>17. Расходы на наем служебных легковых автомобилей.</t>
  </si>
  <si>
    <t>18. Расходы на компенсацию за использование для служебных поездок личных легковых автомобилей в пределах норм, установленных Правительством Российской Федерации &lt;*&gt;.</t>
  </si>
  <si>
    <t>19. Расходы, связанные с оплатой затрат по переезду работников административно-хозяйственного персонала, включая работников, обслуживающих служебный легковой автотранспорт, и оплатой им подъемных в соответствии с действующим законодательством о компенсациях и гарантиях при переводе, приеме вновь и направлении на работу в другие местности.</t>
  </si>
  <si>
    <t>20. Расходы на служебные командировки, связанные с производственной деятельностью административно-хозяйственного персонала, включая работников, обслуживающих служебный легковой автотранспорт, исходя из норм, установленных законодательством Российской Федерации, включая:</t>
  </si>
  <si>
    <t>ИТОГО стоимость  по МКД: руб.м2. в месяц</t>
  </si>
  <si>
    <t>Рентабельность</t>
  </si>
  <si>
    <t>Итого:</t>
  </si>
  <si>
    <t>Тариф с ндс м.кв. в месяц</t>
  </si>
  <si>
    <t>Проверка среднего тарифа</t>
  </si>
  <si>
    <t>к извещению о проведении открытого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</si>
</sst>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&quot;р.&quot;"/>
    <numFmt numFmtId="166" formatCode="#,##0.00&quot;р.&quot;"/>
    <numFmt numFmtId="167" formatCode="#,##0&quot;р.&quot;"/>
    <numFmt numFmtId="168" formatCode="#,##0.000&quot;р.&quot;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9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11"/>
      <color rgb="FFCCFF99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sz val="8"/>
      <color rgb="FFCCFF99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8"/>
      <color theme="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justify"/>
    </xf>
    <xf numFmtId="0" fontId="7" fillId="0" borderId="0" xfId="0" applyFont="1"/>
    <xf numFmtId="0" fontId="8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wrapText="1"/>
    </xf>
    <xf numFmtId="10" fontId="13" fillId="2" borderId="7" xfId="0" applyNumberFormat="1" applyFont="1" applyFill="1" applyBorder="1"/>
    <xf numFmtId="164" fontId="0" fillId="0" borderId="7" xfId="0" applyNumberFormat="1" applyBorder="1"/>
    <xf numFmtId="2" fontId="0" fillId="3" borderId="8" xfId="0" applyNumberFormat="1" applyFill="1" applyBorder="1"/>
    <xf numFmtId="2" fontId="0" fillId="3" borderId="5" xfId="0" applyNumberFormat="1" applyFill="1" applyBorder="1"/>
    <xf numFmtId="0" fontId="14" fillId="0" borderId="9" xfId="0" applyFont="1" applyBorder="1" applyAlignment="1">
      <alignment horizontal="left" wrapText="1"/>
    </xf>
    <xf numFmtId="10" fontId="13" fillId="2" borderId="5" xfId="0" applyNumberFormat="1" applyFont="1" applyFill="1" applyBorder="1"/>
    <xf numFmtId="164" fontId="0" fillId="0" borderId="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0" fontId="15" fillId="0" borderId="9" xfId="0" applyFont="1" applyBorder="1" applyAlignment="1">
      <alignment horizontal="left" wrapText="1"/>
    </xf>
    <xf numFmtId="0" fontId="0" fillId="0" borderId="8" xfId="0" applyBorder="1"/>
    <xf numFmtId="0" fontId="0" fillId="0" borderId="5" xfId="0" applyBorder="1"/>
    <xf numFmtId="9" fontId="17" fillId="3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wrapText="1"/>
    </xf>
    <xf numFmtId="10" fontId="18" fillId="2" borderId="5" xfId="0" applyNumberFormat="1" applyFont="1" applyFill="1" applyBorder="1" applyAlignment="1" applyProtection="1">
      <alignment horizontal="left" vertical="center" wrapText="1"/>
      <protection locked="0"/>
    </xf>
    <xf numFmtId="10" fontId="18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5" xfId="0" applyFont="1" applyBorder="1"/>
    <xf numFmtId="9" fontId="17" fillId="3" borderId="14" xfId="0" applyNumberFormat="1" applyFont="1" applyFill="1" applyBorder="1" applyAlignment="1" applyProtection="1">
      <alignment vertical="center" wrapText="1"/>
      <protection locked="0"/>
    </xf>
    <xf numFmtId="10" fontId="18" fillId="2" borderId="5" xfId="0" applyNumberFormat="1" applyFont="1" applyFill="1" applyBorder="1" applyAlignment="1" applyProtection="1">
      <alignment vertical="center" wrapText="1"/>
      <protection locked="0"/>
    </xf>
    <xf numFmtId="2" fontId="0" fillId="0" borderId="8" xfId="0" applyNumberFormat="1" applyBorder="1"/>
    <xf numFmtId="10" fontId="18" fillId="2" borderId="16" xfId="0" applyNumberFormat="1" applyFont="1" applyFill="1" applyBorder="1" applyAlignment="1" applyProtection="1">
      <alignment vertical="center" wrapText="1"/>
      <protection locked="0"/>
    </xf>
    <xf numFmtId="0" fontId="12" fillId="0" borderId="9" xfId="0" applyFont="1" applyBorder="1" applyAlignment="1">
      <alignment horizontal="left" wrapText="1"/>
    </xf>
    <xf numFmtId="2" fontId="0" fillId="3" borderId="10" xfId="0" applyNumberFormat="1" applyFill="1" applyBorder="1"/>
    <xf numFmtId="2" fontId="0" fillId="4" borderId="5" xfId="0" applyNumberFormat="1" applyFill="1" applyBorder="1"/>
    <xf numFmtId="0" fontId="14" fillId="3" borderId="9" xfId="0" applyFont="1" applyFill="1" applyBorder="1" applyAlignment="1">
      <alignment horizontal="left" wrapText="1"/>
    </xf>
    <xf numFmtId="164" fontId="0" fillId="3" borderId="5" xfId="0" applyNumberFormat="1" applyFill="1" applyBorder="1"/>
    <xf numFmtId="0" fontId="0" fillId="0" borderId="10" xfId="0" applyBorder="1"/>
    <xf numFmtId="9" fontId="13" fillId="2" borderId="5" xfId="0" applyNumberFormat="1" applyFont="1" applyFill="1" applyBorder="1"/>
    <xf numFmtId="0" fontId="19" fillId="0" borderId="17" xfId="0" applyFont="1" applyBorder="1" applyAlignment="1">
      <alignment horizontal="left" wrapText="1"/>
    </xf>
    <xf numFmtId="0" fontId="16" fillId="0" borderId="18" xfId="0" applyFont="1" applyBorder="1" applyAlignment="1" applyProtection="1">
      <alignment vertical="top" wrapText="1"/>
    </xf>
    <xf numFmtId="0" fontId="21" fillId="0" borderId="5" xfId="0" applyFont="1" applyBorder="1" applyAlignment="1" applyProtection="1">
      <alignment vertical="top" wrapText="1"/>
    </xf>
    <xf numFmtId="0" fontId="16" fillId="0" borderId="0" xfId="0" applyFont="1" applyAlignment="1" applyProtection="1">
      <alignment vertical="top" wrapText="1"/>
    </xf>
    <xf numFmtId="2" fontId="0" fillId="0" borderId="14" xfId="0" applyNumberFormat="1" applyBorder="1"/>
    <xf numFmtId="0" fontId="22" fillId="0" borderId="19" xfId="0" applyFont="1" applyBorder="1" applyAlignment="1" applyProtection="1">
      <alignment wrapText="1"/>
    </xf>
    <xf numFmtId="165" fontId="0" fillId="0" borderId="8" xfId="0" applyNumberFormat="1" applyBorder="1"/>
    <xf numFmtId="165" fontId="0" fillId="0" borderId="3" xfId="0" applyNumberFormat="1" applyBorder="1"/>
    <xf numFmtId="0" fontId="23" fillId="0" borderId="9" xfId="0" applyFont="1" applyFill="1" applyBorder="1" applyAlignment="1">
      <alignment horizontal="left" wrapText="1"/>
    </xf>
    <xf numFmtId="165" fontId="0" fillId="0" borderId="5" xfId="0" applyNumberFormat="1" applyBorder="1"/>
    <xf numFmtId="0" fontId="24" fillId="0" borderId="20" xfId="0" applyFont="1" applyFill="1" applyBorder="1" applyAlignment="1">
      <alignment horizontal="left" wrapText="1"/>
    </xf>
    <xf numFmtId="0" fontId="0" fillId="0" borderId="21" xfId="0" applyBorder="1"/>
    <xf numFmtId="165" fontId="1" fillId="0" borderId="22" xfId="0" applyNumberFormat="1" applyFont="1" applyBorder="1"/>
    <xf numFmtId="165" fontId="1" fillId="0" borderId="5" xfId="0" applyNumberFormat="1" applyFont="1" applyBorder="1"/>
    <xf numFmtId="0" fontId="25" fillId="0" borderId="0" xfId="0" applyFont="1" applyFill="1" applyBorder="1" applyAlignment="1">
      <alignment horizontal="left" wrapText="1"/>
    </xf>
    <xf numFmtId="0" fontId="0" fillId="0" borderId="0" xfId="0" applyFont="1"/>
    <xf numFmtId="0" fontId="2" fillId="0" borderId="0" xfId="0" applyFont="1"/>
    <xf numFmtId="166" fontId="0" fillId="0" borderId="0" xfId="0" applyNumberFormat="1" applyFont="1"/>
    <xf numFmtId="0" fontId="26" fillId="5" borderId="0" xfId="0" applyFont="1" applyFill="1"/>
    <xf numFmtId="166" fontId="2" fillId="0" borderId="0" xfId="0" applyNumberFormat="1" applyFont="1"/>
    <xf numFmtId="167" fontId="2" fillId="5" borderId="0" xfId="0" applyNumberFormat="1" applyFont="1" applyFill="1"/>
    <xf numFmtId="0" fontId="2" fillId="5" borderId="0" xfId="0" applyFont="1" applyFill="1"/>
    <xf numFmtId="168" fontId="0" fillId="0" borderId="0" xfId="0" applyNumberFormat="1" applyFont="1"/>
    <xf numFmtId="0" fontId="26" fillId="0" borderId="0" xfId="0" applyFont="1"/>
    <xf numFmtId="0" fontId="27" fillId="0" borderId="0" xfId="0" applyFont="1"/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5" fillId="0" borderId="0" xfId="1" applyFont="1" applyAlignment="1" applyProtection="1">
      <alignment horizontal="right" wrapText="1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9" fontId="17" fillId="3" borderId="14" xfId="0" applyNumberFormat="1" applyFont="1" applyFill="1" applyBorder="1" applyAlignment="1" applyProtection="1">
      <alignment horizontal="center" vertical="center" wrapText="1"/>
      <protection locked="0"/>
    </xf>
    <xf numFmtId="9" fontId="17" fillId="3" borderId="15" xfId="0" applyNumberFormat="1" applyFont="1" applyFill="1" applyBorder="1" applyAlignment="1" applyProtection="1">
      <alignment horizontal="center" vertical="center" wrapText="1"/>
      <protection locked="0"/>
    </xf>
    <xf numFmtId="9" fontId="17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Desktop/&#1056;&#1072;&#1089;&#1095;&#1077;&#1090;&#1099;%20&#1087;&#1086;%20&#1059;&#1050;%20&#1085;&#1072;%20&#1082;&#1086;&#1085;&#1082;&#1091;&#1088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Периодичн."/>
      <sheetName val="Сан."/>
      <sheetName val="Сод.тер."/>
      <sheetName val="Инж.сис."/>
      <sheetName val="Содер.констр."/>
      <sheetName val="Рук."/>
      <sheetName val="Ит.числ."/>
      <sheetName val="Фонд оплаты."/>
      <sheetName val="Матер 1"/>
      <sheetName val="Матер 2"/>
      <sheetName val="Матер 3"/>
      <sheetName val="Матер 1Д"/>
      <sheetName val="Матер 2д"/>
      <sheetName val="АДС"/>
      <sheetName val="МТР"/>
      <sheetName val="Накладные"/>
      <sheetName val="Себестоим. тариф"/>
      <sheetName val="Перечень"/>
    </sheetNames>
    <sheetDataSet>
      <sheetData sheetId="0">
        <row r="8">
          <cell r="G8">
            <v>2547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K11">
            <v>433272.88295424002</v>
          </cell>
        </row>
        <row r="17">
          <cell r="B17">
            <v>4603.8</v>
          </cell>
        </row>
        <row r="18">
          <cell r="B18">
            <v>15955.7</v>
          </cell>
        </row>
      </sheetData>
      <sheetData sheetId="15"/>
      <sheetData sheetId="16"/>
      <sheetData sheetId="17">
        <row r="11">
          <cell r="C11">
            <v>901944.9868029597</v>
          </cell>
        </row>
        <row r="45">
          <cell r="C45">
            <v>0.17</v>
          </cell>
        </row>
        <row r="48">
          <cell r="C48">
            <v>0.18</v>
          </cell>
        </row>
      </sheetData>
      <sheetData sheetId="18">
        <row r="208">
          <cell r="F208">
            <v>22.597098081640027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9FC414DBC1DDAF51CD0067D0611C344DAB1498B4468FDED9085B4704565969AE960B9DB867461B71J7B3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4"/>
  <sheetViews>
    <sheetView tabSelected="1" topLeftCell="A11" workbookViewId="0">
      <selection activeCell="G24" sqref="G24"/>
    </sheetView>
  </sheetViews>
  <sheetFormatPr defaultRowHeight="15" x14ac:dyDescent="0.25"/>
  <cols>
    <col min="1" max="1" width="21.5703125" customWidth="1"/>
    <col min="2" max="2" width="17.7109375" customWidth="1"/>
    <col min="3" max="3" width="20.7109375" customWidth="1"/>
    <col min="4" max="4" width="17" customWidth="1"/>
    <col min="5" max="5" width="16.140625" customWidth="1"/>
    <col min="6" max="6" width="17.28515625" customWidth="1"/>
  </cols>
  <sheetData>
    <row r="2" spans="2:4" x14ac:dyDescent="0.25">
      <c r="B2" s="1"/>
      <c r="C2" s="2" t="s">
        <v>0</v>
      </c>
    </row>
    <row r="3" spans="2:4" x14ac:dyDescent="0.25">
      <c r="C3" s="67" t="s">
        <v>211</v>
      </c>
      <c r="D3" s="67"/>
    </row>
    <row r="4" spans="2:4" ht="0.75" customHeight="1" x14ac:dyDescent="0.25">
      <c r="B4" s="70"/>
      <c r="C4" s="70"/>
    </row>
    <row r="5" spans="2:4" ht="15" hidden="1" customHeight="1" x14ac:dyDescent="0.25">
      <c r="B5" s="70"/>
      <c r="C5" s="70"/>
    </row>
    <row r="6" spans="2:4" ht="15" hidden="1" customHeight="1" x14ac:dyDescent="0.25">
      <c r="B6" s="70"/>
      <c r="C6" s="70"/>
    </row>
    <row r="7" spans="2:4" ht="15" hidden="1" customHeight="1" x14ac:dyDescent="0.25">
      <c r="B7" s="72"/>
      <c r="C7" s="72"/>
    </row>
    <row r="8" spans="2:4" ht="15" customHeight="1" x14ac:dyDescent="0.25">
      <c r="B8" s="71" t="s">
        <v>1</v>
      </c>
      <c r="C8" s="71"/>
    </row>
    <row r="9" spans="2:4" ht="0.75" customHeight="1" x14ac:dyDescent="0.25"/>
    <row r="10" spans="2:4" ht="26.25" x14ac:dyDescent="0.25">
      <c r="B10" s="3" t="s">
        <v>2</v>
      </c>
    </row>
    <row r="11" spans="2:4" ht="18" customHeight="1" x14ac:dyDescent="0.25">
      <c r="B11" s="4" t="s">
        <v>3</v>
      </c>
      <c r="C11" s="4"/>
    </row>
    <row r="12" spans="2:4" x14ac:dyDescent="0.25">
      <c r="B12" s="73" t="s">
        <v>4</v>
      </c>
      <c r="C12" s="73"/>
    </row>
    <row r="13" spans="2:4" x14ac:dyDescent="0.25">
      <c r="B13" s="79" t="s">
        <v>5</v>
      </c>
      <c r="C13" s="79"/>
    </row>
    <row r="14" spans="2:4" x14ac:dyDescent="0.25">
      <c r="B14" s="5" t="s">
        <v>6</v>
      </c>
      <c r="C14" s="5"/>
    </row>
    <row r="15" spans="2:4" x14ac:dyDescent="0.25">
      <c r="B15" s="5" t="s">
        <v>7</v>
      </c>
      <c r="C15" s="5"/>
    </row>
    <row r="16" spans="2:4" x14ac:dyDescent="0.25">
      <c r="B16" s="6" t="s">
        <v>8</v>
      </c>
      <c r="C16" s="5"/>
    </row>
    <row r="17" spans="1:6" x14ac:dyDescent="0.25">
      <c r="B17" s="6" t="s">
        <v>9</v>
      </c>
      <c r="C17" s="6"/>
    </row>
    <row r="18" spans="1:6" x14ac:dyDescent="0.25">
      <c r="B18" s="6" t="s">
        <v>10</v>
      </c>
      <c r="C18" s="6"/>
    </row>
    <row r="19" spans="1:6" x14ac:dyDescent="0.25">
      <c r="B19" s="6"/>
      <c r="C19" s="6"/>
    </row>
    <row r="21" spans="1:6" ht="18.75" x14ac:dyDescent="0.3">
      <c r="A21" s="74" t="s">
        <v>11</v>
      </c>
      <c r="B21" s="74"/>
      <c r="C21" s="74"/>
      <c r="D21" s="74"/>
    </row>
    <row r="22" spans="1:6" ht="18.75" x14ac:dyDescent="0.25">
      <c r="A22" s="7" t="s">
        <v>12</v>
      </c>
      <c r="B22" s="7"/>
      <c r="C22" s="7"/>
      <c r="D22" s="7"/>
    </row>
    <row r="23" spans="1:6" ht="24" customHeight="1" x14ac:dyDescent="0.25">
      <c r="A23" s="75" t="s">
        <v>13</v>
      </c>
      <c r="B23" s="75"/>
      <c r="C23" s="75"/>
      <c r="D23" s="75"/>
      <c r="E23" s="83"/>
      <c r="F23" s="83"/>
    </row>
    <row r="24" spans="1:6" ht="19.5" thickBot="1" x14ac:dyDescent="0.3">
      <c r="A24" s="8"/>
      <c r="B24" s="8"/>
      <c r="C24" s="9" t="s">
        <v>14</v>
      </c>
      <c r="D24" s="8">
        <v>652.70000000000005</v>
      </c>
    </row>
    <row r="25" spans="1:6" ht="68.25" thickBot="1" x14ac:dyDescent="0.3">
      <c r="A25" s="10" t="s">
        <v>15</v>
      </c>
      <c r="B25" s="11" t="s">
        <v>16</v>
      </c>
      <c r="C25" s="11" t="s">
        <v>17</v>
      </c>
      <c r="D25" s="12" t="s">
        <v>18</v>
      </c>
      <c r="E25" s="13" t="s">
        <v>19</v>
      </c>
      <c r="F25" s="13" t="s">
        <v>20</v>
      </c>
    </row>
    <row r="26" spans="1:6" ht="87" customHeight="1" x14ac:dyDescent="0.25">
      <c r="A26" s="14" t="s">
        <v>21</v>
      </c>
      <c r="B26" s="15">
        <f>B27+B36+B40+B46+B54+B61+B67+B82+B90+B97+B101+B102+B105</f>
        <v>1</v>
      </c>
      <c r="C26" s="16">
        <v>66126.899999999994</v>
      </c>
      <c r="D26" s="17">
        <v>8.44</v>
      </c>
      <c r="E26" s="18">
        <f>E27+E36+E40+E46+E54+E61+E67+E82+E90+E97+E101+E102+E105</f>
        <v>0.2695521710736602</v>
      </c>
      <c r="F26" s="18">
        <v>1.85</v>
      </c>
    </row>
    <row r="27" spans="1:6" ht="44.25" customHeight="1" x14ac:dyDescent="0.25">
      <c r="A27" s="19" t="s">
        <v>22</v>
      </c>
      <c r="B27" s="20">
        <v>0.03</v>
      </c>
      <c r="C27" s="21">
        <f>$C$26*B27</f>
        <v>1983.8069999999998</v>
      </c>
      <c r="D27" s="22">
        <v>0.25</v>
      </c>
      <c r="E27" s="23">
        <f>C27*0.776/[1]АДС!$B$18/12</f>
        <v>8.040147784177441E-3</v>
      </c>
      <c r="F27" s="23">
        <v>0.06</v>
      </c>
    </row>
    <row r="28" spans="1:6" ht="72.75" customHeight="1" x14ac:dyDescent="0.25">
      <c r="A28" s="24" t="s">
        <v>23</v>
      </c>
      <c r="B28" s="76" t="s">
        <v>24</v>
      </c>
      <c r="C28" s="21"/>
      <c r="D28" s="25"/>
      <c r="E28" s="26"/>
      <c r="F28" s="23"/>
    </row>
    <row r="29" spans="1:6" ht="37.5" customHeight="1" x14ac:dyDescent="0.25">
      <c r="A29" s="24" t="s">
        <v>25</v>
      </c>
      <c r="B29" s="77"/>
      <c r="C29" s="21"/>
      <c r="D29" s="25"/>
      <c r="E29" s="26"/>
      <c r="F29" s="23"/>
    </row>
    <row r="30" spans="1:6" ht="41.25" customHeight="1" x14ac:dyDescent="0.25">
      <c r="A30" s="24" t="s">
        <v>26</v>
      </c>
      <c r="B30" s="77"/>
      <c r="C30" s="21"/>
      <c r="D30" s="25"/>
      <c r="E30" s="26"/>
      <c r="F30" s="23"/>
    </row>
    <row r="31" spans="1:6" ht="79.5" customHeight="1" x14ac:dyDescent="0.25">
      <c r="A31" s="24" t="s">
        <v>27</v>
      </c>
      <c r="B31" s="77"/>
      <c r="C31" s="21"/>
      <c r="D31" s="25"/>
      <c r="E31" s="26"/>
      <c r="F31" s="23"/>
    </row>
    <row r="32" spans="1:6" ht="79.5" customHeight="1" x14ac:dyDescent="0.25">
      <c r="A32" s="24" t="s">
        <v>28</v>
      </c>
      <c r="B32" s="77"/>
      <c r="C32" s="21"/>
      <c r="D32" s="25"/>
      <c r="E32" s="26"/>
      <c r="F32" s="23"/>
    </row>
    <row r="33" spans="1:6" ht="141" customHeight="1" x14ac:dyDescent="0.25">
      <c r="A33" s="24" t="s">
        <v>29</v>
      </c>
      <c r="B33" s="77"/>
      <c r="C33" s="21"/>
      <c r="D33" s="25"/>
      <c r="E33" s="26"/>
      <c r="F33" s="23"/>
    </row>
    <row r="34" spans="1:6" ht="82.5" customHeight="1" x14ac:dyDescent="0.25">
      <c r="A34" s="24" t="s">
        <v>30</v>
      </c>
      <c r="B34" s="77"/>
      <c r="C34" s="21"/>
      <c r="D34" s="25"/>
      <c r="E34" s="26"/>
      <c r="F34" s="23"/>
    </row>
    <row r="35" spans="1:6" ht="82.5" customHeight="1" x14ac:dyDescent="0.25">
      <c r="A35" s="24" t="s">
        <v>31</v>
      </c>
      <c r="B35" s="78"/>
      <c r="C35" s="21"/>
      <c r="D35" s="25"/>
      <c r="E35" s="26"/>
      <c r="F35" s="23"/>
    </row>
    <row r="36" spans="1:6" ht="39.75" customHeight="1" x14ac:dyDescent="0.25">
      <c r="A36" s="19" t="s">
        <v>32</v>
      </c>
      <c r="B36" s="20">
        <v>0.02</v>
      </c>
      <c r="C36" s="21">
        <f>$C$26*B36</f>
        <v>1322.538</v>
      </c>
      <c r="D36" s="22">
        <v>0.17</v>
      </c>
      <c r="E36" s="23">
        <f>C36*1/[1]АДС!$B$18/12</f>
        <v>6.9073434571971142E-3</v>
      </c>
      <c r="F36" s="23">
        <f>C36*0/[1]АДС!$B$17/12</f>
        <v>0</v>
      </c>
    </row>
    <row r="37" spans="1:6" ht="69" customHeight="1" x14ac:dyDescent="0.25">
      <c r="A37" s="24" t="s">
        <v>33</v>
      </c>
      <c r="B37" s="68" t="s">
        <v>34</v>
      </c>
      <c r="C37" s="21"/>
      <c r="D37" s="25"/>
      <c r="E37" s="26"/>
      <c r="F37" s="23"/>
    </row>
    <row r="38" spans="1:6" ht="141.75" customHeight="1" x14ac:dyDescent="0.25">
      <c r="A38" s="24" t="s">
        <v>35</v>
      </c>
      <c r="B38" s="69"/>
      <c r="C38" s="21"/>
      <c r="D38" s="25"/>
      <c r="E38" s="26"/>
      <c r="F38" s="23"/>
    </row>
    <row r="39" spans="1:6" ht="72.75" customHeight="1" x14ac:dyDescent="0.25">
      <c r="A39" s="24" t="s">
        <v>36</v>
      </c>
      <c r="B39" s="27" t="s">
        <v>37</v>
      </c>
      <c r="C39" s="21"/>
      <c r="D39" s="25"/>
      <c r="E39" s="26"/>
      <c r="F39" s="23"/>
    </row>
    <row r="40" spans="1:6" ht="66.75" customHeight="1" x14ac:dyDescent="0.25">
      <c r="A40" s="19" t="s">
        <v>38</v>
      </c>
      <c r="B40" s="20">
        <v>0.11</v>
      </c>
      <c r="C40" s="21">
        <f>$C$26*B40</f>
        <v>7273.9589999999998</v>
      </c>
      <c r="D40" s="22">
        <v>0.93</v>
      </c>
      <c r="E40" s="23">
        <f>C40*0.776/[1]АДС!$B$18/12</f>
        <v>2.9480541875317286E-2</v>
      </c>
      <c r="F40" s="23">
        <v>0.21</v>
      </c>
    </row>
    <row r="41" spans="1:6" ht="117" customHeight="1" x14ac:dyDescent="0.25">
      <c r="A41" s="24" t="s">
        <v>39</v>
      </c>
      <c r="B41" s="28" t="s">
        <v>40</v>
      </c>
      <c r="C41" s="21"/>
      <c r="D41" s="25"/>
      <c r="E41" s="26"/>
      <c r="F41" s="23"/>
    </row>
    <row r="42" spans="1:6" ht="139.5" customHeight="1" x14ac:dyDescent="0.25">
      <c r="A42" s="24" t="s">
        <v>41</v>
      </c>
      <c r="B42" s="28" t="s">
        <v>40</v>
      </c>
      <c r="C42" s="21"/>
      <c r="D42" s="25"/>
      <c r="E42" s="26"/>
      <c r="F42" s="23"/>
    </row>
    <row r="43" spans="1:6" ht="137.25" customHeight="1" x14ac:dyDescent="0.25">
      <c r="A43" s="24" t="s">
        <v>42</v>
      </c>
      <c r="B43" s="27" t="s">
        <v>40</v>
      </c>
      <c r="C43" s="21"/>
      <c r="D43" s="25"/>
      <c r="E43" s="26"/>
      <c r="F43" s="23"/>
    </row>
    <row r="44" spans="1:6" ht="221.25" customHeight="1" x14ac:dyDescent="0.25">
      <c r="A44" s="24" t="s">
        <v>43</v>
      </c>
      <c r="B44" s="27" t="s">
        <v>40</v>
      </c>
      <c r="C44" s="21"/>
      <c r="D44" s="25"/>
      <c r="E44" s="26"/>
      <c r="F44" s="23"/>
    </row>
    <row r="45" spans="1:6" ht="105" customHeight="1" x14ac:dyDescent="0.25">
      <c r="A45" s="24" t="s">
        <v>44</v>
      </c>
      <c r="B45" s="27" t="s">
        <v>45</v>
      </c>
      <c r="C45" s="21"/>
      <c r="D45" s="25"/>
      <c r="E45" s="26"/>
      <c r="F45" s="23"/>
    </row>
    <row r="46" spans="1:6" ht="76.5" customHeight="1" x14ac:dyDescent="0.25">
      <c r="A46" s="19" t="s">
        <v>46</v>
      </c>
      <c r="B46" s="20">
        <v>0.21</v>
      </c>
      <c r="C46" s="21">
        <f>$C$26*B46</f>
        <v>13886.648999999998</v>
      </c>
      <c r="D46" s="22">
        <v>1.77</v>
      </c>
      <c r="E46" s="23">
        <f>C46*0.776/[1]АДС!$B$18/12</f>
        <v>5.6281034489242078E-2</v>
      </c>
      <c r="F46" s="23">
        <v>0.4</v>
      </c>
    </row>
    <row r="47" spans="1:6" ht="81" customHeight="1" x14ac:dyDescent="0.25">
      <c r="A47" s="24" t="s">
        <v>47</v>
      </c>
      <c r="B47" s="27" t="s">
        <v>40</v>
      </c>
      <c r="C47" s="21"/>
      <c r="D47" s="25"/>
      <c r="E47" s="26"/>
      <c r="F47" s="23"/>
    </row>
    <row r="48" spans="1:6" ht="138" customHeight="1" x14ac:dyDescent="0.25">
      <c r="A48" s="24" t="s">
        <v>48</v>
      </c>
      <c r="B48" s="27" t="s">
        <v>40</v>
      </c>
      <c r="C48" s="21"/>
      <c r="D48" s="25"/>
      <c r="E48" s="26"/>
      <c r="F48" s="23"/>
    </row>
    <row r="49" spans="1:6" ht="196.5" customHeight="1" x14ac:dyDescent="0.25">
      <c r="A49" s="24" t="s">
        <v>49</v>
      </c>
      <c r="B49" s="27" t="s">
        <v>40</v>
      </c>
      <c r="C49" s="21"/>
      <c r="D49" s="25"/>
      <c r="E49" s="26"/>
      <c r="F49" s="23"/>
    </row>
    <row r="50" spans="1:6" ht="81.75" customHeight="1" x14ac:dyDescent="0.25">
      <c r="A50" s="24" t="s">
        <v>50</v>
      </c>
      <c r="B50" s="27" t="s">
        <v>40</v>
      </c>
      <c r="C50" s="21"/>
      <c r="D50" s="25"/>
      <c r="E50" s="26"/>
      <c r="F50" s="23"/>
    </row>
    <row r="51" spans="1:6" ht="173.25" customHeight="1" x14ac:dyDescent="0.25">
      <c r="A51" s="24" t="s">
        <v>51</v>
      </c>
      <c r="B51" s="27" t="s">
        <v>40</v>
      </c>
      <c r="C51" s="21"/>
      <c r="D51" s="25"/>
      <c r="E51" s="26"/>
      <c r="F51" s="23"/>
    </row>
    <row r="52" spans="1:6" ht="70.5" customHeight="1" x14ac:dyDescent="0.25">
      <c r="A52" s="24" t="s">
        <v>52</v>
      </c>
      <c r="B52" s="27" t="s">
        <v>40</v>
      </c>
      <c r="C52" s="21"/>
      <c r="D52" s="25"/>
      <c r="E52" s="26"/>
      <c r="F52" s="23"/>
    </row>
    <row r="53" spans="1:6" ht="165.75" customHeight="1" x14ac:dyDescent="0.25">
      <c r="A53" s="24" t="s">
        <v>53</v>
      </c>
      <c r="B53" s="27" t="s">
        <v>54</v>
      </c>
      <c r="C53" s="21"/>
      <c r="D53" s="25"/>
      <c r="E53" s="26"/>
      <c r="F53" s="23"/>
    </row>
    <row r="54" spans="1:6" ht="79.5" customHeight="1" x14ac:dyDescent="0.25">
      <c r="A54" s="19" t="s">
        <v>55</v>
      </c>
      <c r="B54" s="20">
        <v>0.01</v>
      </c>
      <c r="C54" s="21">
        <f>$C$26*B54</f>
        <v>661.26900000000001</v>
      </c>
      <c r="D54" s="22">
        <v>0.08</v>
      </c>
      <c r="E54" s="23">
        <f>C54*0.776/[1]АДС!$B$18/12</f>
        <v>2.6800492613924809E-3</v>
      </c>
      <c r="F54" s="23">
        <v>0.02</v>
      </c>
    </row>
    <row r="55" spans="1:6" ht="106.5" customHeight="1" x14ac:dyDescent="0.25">
      <c r="A55" s="24" t="s">
        <v>56</v>
      </c>
      <c r="B55" s="27" t="s">
        <v>40</v>
      </c>
      <c r="C55" s="21"/>
      <c r="D55" s="25"/>
      <c r="E55" s="23"/>
      <c r="F55" s="23"/>
    </row>
    <row r="56" spans="1:6" ht="138.75" customHeight="1" x14ac:dyDescent="0.25">
      <c r="A56" s="24" t="s">
        <v>57</v>
      </c>
      <c r="B56" s="27" t="s">
        <v>40</v>
      </c>
      <c r="C56" s="21"/>
      <c r="D56" s="25"/>
      <c r="E56" s="23"/>
      <c r="F56" s="23"/>
    </row>
    <row r="57" spans="1:6" ht="138" customHeight="1" x14ac:dyDescent="0.25">
      <c r="A57" s="24" t="s">
        <v>58</v>
      </c>
      <c r="B57" s="27" t="s">
        <v>40</v>
      </c>
      <c r="C57" s="21"/>
      <c r="D57" s="25"/>
      <c r="E57" s="23"/>
      <c r="F57" s="23"/>
    </row>
    <row r="58" spans="1:6" ht="105" customHeight="1" x14ac:dyDescent="0.25">
      <c r="A58" s="24" t="s">
        <v>59</v>
      </c>
      <c r="B58" s="27" t="s">
        <v>40</v>
      </c>
      <c r="C58" s="21"/>
      <c r="D58" s="25"/>
      <c r="E58" s="23"/>
      <c r="F58" s="23"/>
    </row>
    <row r="59" spans="1:6" ht="72" customHeight="1" x14ac:dyDescent="0.25">
      <c r="A59" s="24" t="s">
        <v>60</v>
      </c>
      <c r="B59" s="27" t="s">
        <v>40</v>
      </c>
      <c r="C59" s="21"/>
      <c r="D59" s="25"/>
      <c r="E59" s="23"/>
      <c r="F59" s="23"/>
    </row>
    <row r="60" spans="1:6" ht="163.5" customHeight="1" x14ac:dyDescent="0.25">
      <c r="A60" s="24" t="s">
        <v>53</v>
      </c>
      <c r="B60" s="27" t="s">
        <v>54</v>
      </c>
      <c r="C60" s="21"/>
      <c r="D60" s="25"/>
      <c r="E60" s="23"/>
      <c r="F60" s="23"/>
    </row>
    <row r="61" spans="1:6" ht="92.25" customHeight="1" x14ac:dyDescent="0.25">
      <c r="A61" s="19" t="s">
        <v>61</v>
      </c>
      <c r="B61" s="20">
        <v>0.04</v>
      </c>
      <c r="C61" s="21">
        <f>$C$26*B61</f>
        <v>2645.076</v>
      </c>
      <c r="D61" s="22">
        <v>0.34</v>
      </c>
      <c r="E61" s="23">
        <f>C61*0.776/[1]АДС!$B$18/12</f>
        <v>1.0720197045569924E-2</v>
      </c>
      <c r="F61" s="23">
        <v>0.08</v>
      </c>
    </row>
    <row r="62" spans="1:6" ht="93.75" customHeight="1" x14ac:dyDescent="0.25">
      <c r="A62" s="24" t="s">
        <v>62</v>
      </c>
      <c r="B62" s="27" t="s">
        <v>63</v>
      </c>
      <c r="C62" s="21"/>
      <c r="D62" s="25"/>
      <c r="E62" s="23"/>
      <c r="F62" s="23"/>
    </row>
    <row r="63" spans="1:6" ht="127.5" customHeight="1" x14ac:dyDescent="0.25">
      <c r="A63" s="24" t="s">
        <v>64</v>
      </c>
      <c r="B63" s="27" t="s">
        <v>63</v>
      </c>
      <c r="C63" s="21"/>
      <c r="D63" s="25"/>
      <c r="E63" s="23"/>
      <c r="F63" s="23"/>
    </row>
    <row r="64" spans="1:6" ht="126.75" customHeight="1" x14ac:dyDescent="0.25">
      <c r="A64" s="24" t="s">
        <v>65</v>
      </c>
      <c r="B64" s="27" t="s">
        <v>63</v>
      </c>
      <c r="C64" s="21"/>
      <c r="D64" s="25"/>
      <c r="E64" s="23"/>
      <c r="F64" s="23"/>
    </row>
    <row r="65" spans="1:6" ht="94.5" customHeight="1" x14ac:dyDescent="0.25">
      <c r="A65" s="24" t="s">
        <v>66</v>
      </c>
      <c r="B65" s="27" t="s">
        <v>63</v>
      </c>
      <c r="C65" s="21"/>
      <c r="D65" s="25"/>
      <c r="E65" s="23"/>
      <c r="F65" s="23"/>
    </row>
    <row r="66" spans="1:6" ht="159" customHeight="1" x14ac:dyDescent="0.25">
      <c r="A66" s="24" t="s">
        <v>53</v>
      </c>
      <c r="B66" s="27" t="s">
        <v>54</v>
      </c>
      <c r="C66" s="21"/>
      <c r="D66" s="25"/>
      <c r="E66" s="23"/>
      <c r="F66" s="23"/>
    </row>
    <row r="67" spans="1:6" ht="69.75" customHeight="1" x14ac:dyDescent="0.25">
      <c r="A67" s="19" t="s">
        <v>67</v>
      </c>
      <c r="B67" s="20">
        <v>0.43</v>
      </c>
      <c r="C67" s="21">
        <f>$C$26*B67</f>
        <v>28434.566999999995</v>
      </c>
      <c r="D67" s="22">
        <v>3.63</v>
      </c>
      <c r="E67" s="23">
        <f>C67*0.776/[1]АДС!$B$18/12</f>
        <v>0.11524211823987662</v>
      </c>
      <c r="F67" s="23">
        <v>0.81</v>
      </c>
    </row>
    <row r="68" spans="1:6" ht="30" customHeight="1" x14ac:dyDescent="0.25">
      <c r="A68" s="24" t="s">
        <v>68</v>
      </c>
      <c r="B68" s="27" t="s">
        <v>40</v>
      </c>
      <c r="C68" s="21"/>
      <c r="D68" s="25"/>
      <c r="E68" s="23"/>
      <c r="F68" s="23"/>
    </row>
    <row r="69" spans="1:6" ht="57.75" customHeight="1" x14ac:dyDescent="0.25">
      <c r="A69" s="24" t="s">
        <v>69</v>
      </c>
      <c r="B69" s="27" t="s">
        <v>40</v>
      </c>
      <c r="C69" s="21"/>
      <c r="D69" s="25"/>
      <c r="E69" s="23"/>
      <c r="F69" s="23"/>
    </row>
    <row r="70" spans="1:6" ht="196.5" customHeight="1" x14ac:dyDescent="0.25">
      <c r="A70" s="24" t="s">
        <v>70</v>
      </c>
      <c r="B70" s="27" t="s">
        <v>40</v>
      </c>
      <c r="C70" s="21"/>
      <c r="D70" s="25"/>
      <c r="E70" s="23"/>
      <c r="F70" s="23"/>
    </row>
    <row r="71" spans="1:6" ht="95.25" customHeight="1" x14ac:dyDescent="0.25">
      <c r="A71" s="24" t="s">
        <v>71</v>
      </c>
      <c r="B71" s="27" t="s">
        <v>40</v>
      </c>
      <c r="C71" s="21"/>
      <c r="D71" s="25"/>
      <c r="E71" s="23"/>
      <c r="F71" s="23"/>
    </row>
    <row r="72" spans="1:6" ht="40.5" customHeight="1" x14ac:dyDescent="0.25">
      <c r="A72" s="24" t="s">
        <v>72</v>
      </c>
      <c r="B72" s="27" t="s">
        <v>40</v>
      </c>
      <c r="C72" s="21"/>
      <c r="D72" s="25"/>
      <c r="E72" s="23"/>
      <c r="F72" s="23"/>
    </row>
    <row r="73" spans="1:6" ht="73.5" customHeight="1" x14ac:dyDescent="0.25">
      <c r="A73" s="24" t="s">
        <v>73</v>
      </c>
      <c r="B73" s="27" t="s">
        <v>40</v>
      </c>
      <c r="C73" s="21"/>
      <c r="D73" s="25"/>
      <c r="E73" s="23"/>
      <c r="F73" s="23"/>
    </row>
    <row r="74" spans="1:6" ht="153" customHeight="1" x14ac:dyDescent="0.25">
      <c r="A74" s="24" t="s">
        <v>74</v>
      </c>
      <c r="B74" s="27" t="s">
        <v>40</v>
      </c>
      <c r="C74" s="21"/>
      <c r="D74" s="25"/>
      <c r="E74" s="23"/>
      <c r="F74" s="23"/>
    </row>
    <row r="75" spans="1:6" ht="84.75" customHeight="1" x14ac:dyDescent="0.25">
      <c r="A75" s="24" t="s">
        <v>75</v>
      </c>
      <c r="B75" s="27" t="s">
        <v>76</v>
      </c>
      <c r="C75" s="21"/>
      <c r="D75" s="25"/>
      <c r="E75" s="23"/>
      <c r="F75" s="23"/>
    </row>
    <row r="76" spans="1:6" ht="51" customHeight="1" x14ac:dyDescent="0.25">
      <c r="A76" s="24" t="s">
        <v>77</v>
      </c>
      <c r="B76" s="27" t="s">
        <v>76</v>
      </c>
      <c r="C76" s="21"/>
      <c r="D76" s="25"/>
      <c r="E76" s="23"/>
      <c r="F76" s="23"/>
    </row>
    <row r="77" spans="1:6" ht="116.25" customHeight="1" x14ac:dyDescent="0.25">
      <c r="A77" s="24" t="s">
        <v>78</v>
      </c>
      <c r="B77" s="27" t="s">
        <v>40</v>
      </c>
      <c r="C77" s="21"/>
      <c r="D77" s="25"/>
      <c r="E77" s="23"/>
      <c r="F77" s="23"/>
    </row>
    <row r="78" spans="1:6" ht="96" customHeight="1" x14ac:dyDescent="0.25">
      <c r="A78" s="24" t="s">
        <v>79</v>
      </c>
      <c r="B78" s="27" t="s">
        <v>40</v>
      </c>
      <c r="C78" s="21"/>
      <c r="D78" s="25"/>
      <c r="E78" s="23"/>
      <c r="F78" s="23"/>
    </row>
    <row r="79" spans="1:6" ht="94.5" customHeight="1" x14ac:dyDescent="0.25">
      <c r="A79" s="24" t="s">
        <v>80</v>
      </c>
      <c r="B79" s="27" t="s">
        <v>40</v>
      </c>
      <c r="C79" s="21"/>
      <c r="D79" s="25"/>
      <c r="E79" s="23"/>
      <c r="F79" s="23"/>
    </row>
    <row r="80" spans="1:6" ht="95.25" customHeight="1" x14ac:dyDescent="0.25">
      <c r="A80" s="24" t="s">
        <v>81</v>
      </c>
      <c r="B80" s="27" t="s">
        <v>82</v>
      </c>
      <c r="C80" s="21"/>
      <c r="D80" s="25"/>
      <c r="E80" s="23"/>
      <c r="F80" s="23"/>
    </row>
    <row r="81" spans="1:6" ht="164.25" customHeight="1" x14ac:dyDescent="0.25">
      <c r="A81" s="24" t="s">
        <v>83</v>
      </c>
      <c r="B81" s="27" t="s">
        <v>54</v>
      </c>
      <c r="C81" s="21"/>
      <c r="D81" s="25"/>
      <c r="E81" s="23"/>
      <c r="F81" s="23"/>
    </row>
    <row r="82" spans="1:6" ht="70.5" customHeight="1" x14ac:dyDescent="0.25">
      <c r="A82" s="19" t="s">
        <v>84</v>
      </c>
      <c r="B82" s="29">
        <v>0.02</v>
      </c>
      <c r="C82" s="21">
        <f>$C$26*B82</f>
        <v>1322.538</v>
      </c>
      <c r="D82" s="22">
        <v>0.17</v>
      </c>
      <c r="E82" s="23">
        <f>C82*0.776/[1]АДС!$B$18/12</f>
        <v>5.3600985227849618E-3</v>
      </c>
      <c r="F82" s="23">
        <v>0.04</v>
      </c>
    </row>
    <row r="83" spans="1:6" ht="75" customHeight="1" x14ac:dyDescent="0.25">
      <c r="A83" s="24" t="s">
        <v>85</v>
      </c>
      <c r="B83" s="27" t="s">
        <v>40</v>
      </c>
      <c r="C83" s="21"/>
      <c r="D83" s="25"/>
      <c r="E83" s="23"/>
      <c r="F83" s="23"/>
    </row>
    <row r="84" spans="1:6" ht="116.25" customHeight="1" x14ac:dyDescent="0.25">
      <c r="A84" s="24" t="s">
        <v>86</v>
      </c>
      <c r="B84" s="27" t="s">
        <v>40</v>
      </c>
      <c r="C84" s="21"/>
      <c r="D84" s="25"/>
      <c r="E84" s="23"/>
      <c r="F84" s="23"/>
    </row>
    <row r="85" spans="1:6" ht="85.5" customHeight="1" x14ac:dyDescent="0.25">
      <c r="A85" s="24" t="s">
        <v>87</v>
      </c>
      <c r="B85" s="27" t="s">
        <v>40</v>
      </c>
      <c r="C85" s="21"/>
      <c r="D85" s="25"/>
      <c r="E85" s="23"/>
      <c r="F85" s="23"/>
    </row>
    <row r="86" spans="1:6" ht="120" customHeight="1" x14ac:dyDescent="0.25">
      <c r="A86" s="24" t="s">
        <v>88</v>
      </c>
      <c r="B86" s="27" t="s">
        <v>40</v>
      </c>
      <c r="C86" s="21"/>
      <c r="D86" s="25"/>
      <c r="E86" s="23"/>
      <c r="F86" s="23"/>
    </row>
    <row r="87" spans="1:6" ht="87" customHeight="1" x14ac:dyDescent="0.25">
      <c r="A87" s="24" t="s">
        <v>89</v>
      </c>
      <c r="B87" s="80" t="s">
        <v>54</v>
      </c>
      <c r="C87" s="21"/>
      <c r="D87" s="25"/>
      <c r="E87" s="23"/>
      <c r="F87" s="23"/>
    </row>
    <row r="88" spans="1:6" ht="116.25" customHeight="1" x14ac:dyDescent="0.25">
      <c r="A88" s="24" t="s">
        <v>90</v>
      </c>
      <c r="B88" s="81"/>
      <c r="C88" s="21"/>
      <c r="D88" s="25"/>
      <c r="E88" s="23"/>
      <c r="F88" s="23"/>
    </row>
    <row r="89" spans="1:6" ht="84.75" customHeight="1" x14ac:dyDescent="0.25">
      <c r="A89" s="24" t="s">
        <v>91</v>
      </c>
      <c r="B89" s="82"/>
      <c r="C89" s="21"/>
      <c r="D89" s="25"/>
      <c r="E89" s="23"/>
      <c r="F89" s="23"/>
    </row>
    <row r="90" spans="1:6" ht="72" customHeight="1" x14ac:dyDescent="0.25">
      <c r="A90" s="19" t="s">
        <v>92</v>
      </c>
      <c r="B90" s="30">
        <v>0.05</v>
      </c>
      <c r="C90" s="21">
        <f>$C$26*B90</f>
        <v>3306.3449999999998</v>
      </c>
      <c r="D90" s="22">
        <v>0.42</v>
      </c>
      <c r="E90" s="23">
        <f>C90*0.776/[1]АДС!$B$18/12</f>
        <v>1.3400246306962403E-2</v>
      </c>
      <c r="F90" s="23">
        <v>0.09</v>
      </c>
    </row>
    <row r="91" spans="1:6" ht="105" customHeight="1" x14ac:dyDescent="0.25">
      <c r="A91" s="24" t="s">
        <v>93</v>
      </c>
      <c r="B91" s="27" t="s">
        <v>40</v>
      </c>
      <c r="C91" s="21"/>
      <c r="D91" s="25"/>
      <c r="E91" s="23"/>
      <c r="F91" s="23"/>
    </row>
    <row r="92" spans="1:6" ht="72" customHeight="1" x14ac:dyDescent="0.25">
      <c r="A92" s="24" t="s">
        <v>94</v>
      </c>
      <c r="B92" s="31" t="s">
        <v>95</v>
      </c>
      <c r="C92" s="21"/>
      <c r="D92" s="25"/>
      <c r="E92" s="23"/>
      <c r="F92" s="23"/>
    </row>
    <row r="93" spans="1:6" ht="85.5" customHeight="1" x14ac:dyDescent="0.25">
      <c r="A93" s="24" t="s">
        <v>96</v>
      </c>
      <c r="B93" s="27" t="s">
        <v>40</v>
      </c>
      <c r="C93" s="21"/>
      <c r="D93" s="25"/>
      <c r="E93" s="23"/>
      <c r="F93" s="23"/>
    </row>
    <row r="94" spans="1:6" ht="73.5" customHeight="1" x14ac:dyDescent="0.25">
      <c r="A94" s="24" t="s">
        <v>97</v>
      </c>
      <c r="B94" s="80" t="s">
        <v>54</v>
      </c>
      <c r="C94" s="21"/>
      <c r="D94" s="25"/>
      <c r="E94" s="23"/>
      <c r="F94" s="23"/>
    </row>
    <row r="95" spans="1:6" ht="94.5" customHeight="1" x14ac:dyDescent="0.25">
      <c r="A95" s="24" t="s">
        <v>98</v>
      </c>
      <c r="B95" s="81"/>
      <c r="C95" s="21"/>
      <c r="D95" s="25"/>
      <c r="E95" s="23"/>
      <c r="F95" s="23"/>
    </row>
    <row r="96" spans="1:6" ht="83.25" customHeight="1" x14ac:dyDescent="0.25">
      <c r="A96" s="24" t="s">
        <v>53</v>
      </c>
      <c r="B96" s="82"/>
      <c r="C96" s="21"/>
      <c r="D96" s="25"/>
      <c r="E96" s="23"/>
      <c r="F96" s="23"/>
    </row>
    <row r="97" spans="1:6" ht="71.25" customHeight="1" x14ac:dyDescent="0.25">
      <c r="A97" s="19" t="s">
        <v>99</v>
      </c>
      <c r="B97" s="20">
        <v>0.01</v>
      </c>
      <c r="C97" s="21">
        <f>$C$26*B97</f>
        <v>661.26900000000001</v>
      </c>
      <c r="D97" s="22">
        <v>0.08</v>
      </c>
      <c r="E97" s="23">
        <f>C97*0.776/[1]АДС!$B$18/12</f>
        <v>2.6800492613924809E-3</v>
      </c>
      <c r="F97" s="23">
        <v>0.02</v>
      </c>
    </row>
    <row r="98" spans="1:6" ht="150" customHeight="1" x14ac:dyDescent="0.25">
      <c r="A98" s="24" t="s">
        <v>100</v>
      </c>
      <c r="B98" s="27" t="s">
        <v>40</v>
      </c>
      <c r="C98" s="21"/>
      <c r="D98" s="25"/>
      <c r="E98" s="23"/>
      <c r="F98" s="23"/>
    </row>
    <row r="99" spans="1:6" ht="33" customHeight="1" x14ac:dyDescent="0.25">
      <c r="A99" s="24" t="s">
        <v>101</v>
      </c>
      <c r="B99" s="27" t="s">
        <v>40</v>
      </c>
      <c r="C99" s="21"/>
      <c r="D99" s="25"/>
      <c r="E99" s="23"/>
      <c r="F99" s="23"/>
    </row>
    <row r="100" spans="1:6" ht="83.25" customHeight="1" x14ac:dyDescent="0.25">
      <c r="A100" s="24" t="s">
        <v>53</v>
      </c>
      <c r="B100" s="32" t="s">
        <v>54</v>
      </c>
      <c r="C100" s="21"/>
      <c r="D100" s="25"/>
      <c r="E100" s="23"/>
      <c r="F100" s="23"/>
    </row>
    <row r="101" spans="1:6" ht="205.5" customHeight="1" x14ac:dyDescent="0.25">
      <c r="A101" s="19" t="s">
        <v>102</v>
      </c>
      <c r="B101" s="33">
        <v>0.02</v>
      </c>
      <c r="C101" s="21">
        <f>$C$26*B101</f>
        <v>1322.538</v>
      </c>
      <c r="D101" s="34">
        <v>0.17</v>
      </c>
      <c r="E101" s="23">
        <f>C101*0.776/[1]АДС!$B$18/12</f>
        <v>5.3600985227849618E-3</v>
      </c>
      <c r="F101" s="23">
        <v>0.04</v>
      </c>
    </row>
    <row r="102" spans="1:6" ht="93.75" customHeight="1" x14ac:dyDescent="0.25">
      <c r="A102" s="19" t="s">
        <v>103</v>
      </c>
      <c r="B102" s="35">
        <v>0.02</v>
      </c>
      <c r="C102" s="21">
        <f>$C$26*B102</f>
        <v>1322.538</v>
      </c>
      <c r="D102" s="22">
        <v>0.17</v>
      </c>
      <c r="E102" s="23">
        <f>C102*0.776/[1]АДС!$B$18/12</f>
        <v>5.3600985227849618E-3</v>
      </c>
      <c r="F102" s="23">
        <v>0.04</v>
      </c>
    </row>
    <row r="103" spans="1:6" ht="66.75" customHeight="1" x14ac:dyDescent="0.25">
      <c r="A103" s="24" t="s">
        <v>104</v>
      </c>
      <c r="B103" s="27" t="s">
        <v>40</v>
      </c>
      <c r="C103" s="26"/>
      <c r="D103" s="25"/>
      <c r="E103" s="23"/>
      <c r="F103" s="23"/>
    </row>
    <row r="104" spans="1:6" ht="168" customHeight="1" x14ac:dyDescent="0.25">
      <c r="A104" s="24" t="s">
        <v>53</v>
      </c>
      <c r="B104" s="32" t="s">
        <v>54</v>
      </c>
      <c r="C104" s="26"/>
      <c r="D104" s="25"/>
      <c r="E104" s="23"/>
      <c r="F104" s="23"/>
    </row>
    <row r="105" spans="1:6" ht="112.5" customHeight="1" x14ac:dyDescent="0.25">
      <c r="A105" s="19" t="s">
        <v>105</v>
      </c>
      <c r="B105" s="20">
        <v>0.03</v>
      </c>
      <c r="C105" s="21">
        <f>$C$26*B105</f>
        <v>1983.8069999999998</v>
      </c>
      <c r="D105" s="22">
        <v>0.25</v>
      </c>
      <c r="E105" s="23">
        <f>C105*0.776/[1]АДС!$B$18/12</f>
        <v>8.040147784177441E-3</v>
      </c>
      <c r="F105" s="23">
        <v>0.06</v>
      </c>
    </row>
    <row r="106" spans="1:6" ht="140.25" customHeight="1" x14ac:dyDescent="0.25">
      <c r="A106" s="24" t="s">
        <v>106</v>
      </c>
      <c r="B106" s="27" t="s">
        <v>40</v>
      </c>
      <c r="C106" s="26"/>
      <c r="D106" s="25"/>
      <c r="E106" s="23"/>
      <c r="F106" s="23"/>
    </row>
    <row r="107" spans="1:6" ht="105.75" customHeight="1" x14ac:dyDescent="0.25">
      <c r="A107" s="24" t="s">
        <v>107</v>
      </c>
      <c r="B107" s="32" t="s">
        <v>54</v>
      </c>
      <c r="C107" s="26"/>
      <c r="D107" s="25"/>
      <c r="E107" s="23"/>
      <c r="F107" s="23"/>
    </row>
    <row r="108" spans="1:6" ht="162.75" customHeight="1" x14ac:dyDescent="0.25">
      <c r="A108" s="36" t="s">
        <v>108</v>
      </c>
      <c r="B108" s="20">
        <f>B109+B119+B124+B130+B147</f>
        <v>1</v>
      </c>
      <c r="C108" s="23">
        <v>39152.910000000003</v>
      </c>
      <c r="D108" s="37">
        <v>5</v>
      </c>
      <c r="E108" s="38">
        <f>E147+E130+E124+E119+E109</f>
        <v>0.14831893242540287</v>
      </c>
      <c r="F108" s="38">
        <v>1.37</v>
      </c>
    </row>
    <row r="109" spans="1:6" ht="91.5" customHeight="1" x14ac:dyDescent="0.25">
      <c r="A109" s="19" t="s">
        <v>109</v>
      </c>
      <c r="B109" s="20">
        <v>0.02</v>
      </c>
      <c r="C109" s="23">
        <f>$C$108*B109</f>
        <v>783.05820000000006</v>
      </c>
      <c r="D109" s="22">
        <v>0.1</v>
      </c>
      <c r="E109" s="23">
        <f>C109*0.776/[1]АДС!$B$18/12</f>
        <v>3.1736472608534885E-3</v>
      </c>
      <c r="F109" s="23">
        <v>0.02</v>
      </c>
    </row>
    <row r="110" spans="1:6" ht="106.5" customHeight="1" x14ac:dyDescent="0.25">
      <c r="A110" s="24" t="s">
        <v>110</v>
      </c>
      <c r="B110" s="80" t="s">
        <v>54</v>
      </c>
      <c r="C110" s="26"/>
      <c r="D110" s="25"/>
      <c r="E110" s="23"/>
      <c r="F110" s="23"/>
    </row>
    <row r="111" spans="1:6" ht="73.5" customHeight="1" x14ac:dyDescent="0.25">
      <c r="A111" s="24" t="s">
        <v>111</v>
      </c>
      <c r="B111" s="81"/>
      <c r="C111" s="26"/>
      <c r="D111" s="25"/>
      <c r="E111" s="23"/>
      <c r="F111" s="23"/>
    </row>
    <row r="112" spans="1:6" ht="41.25" customHeight="1" x14ac:dyDescent="0.25">
      <c r="A112" s="24" t="s">
        <v>112</v>
      </c>
      <c r="B112" s="81"/>
      <c r="C112" s="26"/>
      <c r="D112" s="25"/>
      <c r="E112" s="26"/>
      <c r="F112" s="23"/>
    </row>
    <row r="113" spans="1:6" ht="141.75" customHeight="1" x14ac:dyDescent="0.25">
      <c r="A113" s="24" t="s">
        <v>113</v>
      </c>
      <c r="B113" s="81"/>
      <c r="C113" s="26"/>
      <c r="D113" s="25"/>
      <c r="E113" s="26"/>
      <c r="F113" s="23"/>
    </row>
    <row r="114" spans="1:6" ht="53.25" customHeight="1" x14ac:dyDescent="0.25">
      <c r="A114" s="24" t="s">
        <v>114</v>
      </c>
      <c r="B114" s="81"/>
      <c r="C114" s="26"/>
      <c r="D114" s="25"/>
      <c r="E114" s="26"/>
      <c r="F114" s="23"/>
    </row>
    <row r="115" spans="1:6" ht="51" customHeight="1" x14ac:dyDescent="0.25">
      <c r="A115" s="24" t="s">
        <v>115</v>
      </c>
      <c r="B115" s="81"/>
      <c r="C115" s="26"/>
      <c r="D115" s="25"/>
      <c r="E115" s="26"/>
      <c r="F115" s="23"/>
    </row>
    <row r="116" spans="1:6" ht="39.75" customHeight="1" x14ac:dyDescent="0.25">
      <c r="A116" s="24" t="s">
        <v>116</v>
      </c>
      <c r="B116" s="81"/>
      <c r="C116" s="26"/>
      <c r="D116" s="25"/>
      <c r="E116" s="26"/>
      <c r="F116" s="23"/>
    </row>
    <row r="117" spans="1:6" ht="72.75" customHeight="1" x14ac:dyDescent="0.25">
      <c r="A117" s="24" t="s">
        <v>117</v>
      </c>
      <c r="B117" s="81"/>
      <c r="C117" s="26"/>
      <c r="D117" s="25"/>
      <c r="E117" s="26"/>
      <c r="F117" s="23"/>
    </row>
    <row r="118" spans="1:6" ht="84.75" customHeight="1" x14ac:dyDescent="0.25">
      <c r="A118" s="24" t="s">
        <v>53</v>
      </c>
      <c r="B118" s="82"/>
      <c r="C118" s="26"/>
      <c r="D118" s="25"/>
      <c r="E118" s="26"/>
      <c r="F118" s="23"/>
    </row>
    <row r="119" spans="1:6" ht="81.75" customHeight="1" x14ac:dyDescent="0.25">
      <c r="A119" s="39" t="s">
        <v>118</v>
      </c>
      <c r="B119" s="20">
        <v>0.15</v>
      </c>
      <c r="C119" s="40">
        <f>$C$108*B119</f>
        <v>5872.9365000000007</v>
      </c>
      <c r="D119" s="22">
        <v>0.75</v>
      </c>
      <c r="E119" s="26">
        <f>D119*0</f>
        <v>0</v>
      </c>
      <c r="F119" s="23">
        <v>0.75</v>
      </c>
    </row>
    <row r="120" spans="1:6" ht="61.5" customHeight="1" x14ac:dyDescent="0.25">
      <c r="A120" s="24" t="s">
        <v>119</v>
      </c>
      <c r="B120" s="20"/>
      <c r="C120" s="40"/>
      <c r="D120" s="22"/>
      <c r="E120" s="26"/>
      <c r="F120" s="23"/>
    </row>
    <row r="121" spans="1:6" ht="107.25" customHeight="1" x14ac:dyDescent="0.25">
      <c r="A121" s="24" t="s">
        <v>120</v>
      </c>
      <c r="B121" s="20"/>
      <c r="C121" s="40"/>
      <c r="D121" s="22"/>
      <c r="E121" s="26"/>
      <c r="F121" s="23"/>
    </row>
    <row r="122" spans="1:6" ht="30" customHeight="1" x14ac:dyDescent="0.25">
      <c r="A122" s="24" t="s">
        <v>121</v>
      </c>
      <c r="B122" s="20"/>
      <c r="C122" s="40"/>
      <c r="D122" s="22"/>
      <c r="E122" s="26"/>
      <c r="F122" s="23"/>
    </row>
    <row r="123" spans="1:6" ht="30" customHeight="1" x14ac:dyDescent="0.25">
      <c r="A123" s="24" t="s">
        <v>122</v>
      </c>
      <c r="B123" s="20"/>
      <c r="C123" s="40"/>
      <c r="D123" s="22"/>
      <c r="E123" s="26"/>
      <c r="F123" s="23"/>
    </row>
    <row r="124" spans="1:6" ht="57" customHeight="1" x14ac:dyDescent="0.25">
      <c r="A124" s="39" t="s">
        <v>123</v>
      </c>
      <c r="B124" s="20">
        <v>0</v>
      </c>
      <c r="C124" s="21">
        <f>$C$108*B124</f>
        <v>0</v>
      </c>
      <c r="D124" s="22">
        <f>C124/$D$24/12</f>
        <v>0</v>
      </c>
      <c r="E124" s="23">
        <f>C124*0.776/[1]АДС!$B$18/12</f>
        <v>0</v>
      </c>
      <c r="F124" s="23">
        <f>C124*0.224/[1]АДС!$B$17/12</f>
        <v>0</v>
      </c>
    </row>
    <row r="125" spans="1:6" ht="95.25" customHeight="1" x14ac:dyDescent="0.25">
      <c r="A125" s="24" t="s">
        <v>124</v>
      </c>
      <c r="B125" s="80" t="s">
        <v>54</v>
      </c>
      <c r="C125" s="26"/>
      <c r="D125" s="25"/>
      <c r="E125" s="23"/>
      <c r="F125" s="23"/>
    </row>
    <row r="126" spans="1:6" ht="140.25" customHeight="1" x14ac:dyDescent="0.25">
      <c r="A126" s="24" t="s">
        <v>125</v>
      </c>
      <c r="B126" s="81"/>
      <c r="C126" s="26"/>
      <c r="D126" s="25"/>
      <c r="E126" s="23"/>
      <c r="F126" s="23"/>
    </row>
    <row r="127" spans="1:6" ht="50.25" customHeight="1" x14ac:dyDescent="0.25">
      <c r="A127" s="24" t="s">
        <v>126</v>
      </c>
      <c r="B127" s="81"/>
      <c r="C127" s="26"/>
      <c r="D127" s="25"/>
      <c r="E127" s="23"/>
      <c r="F127" s="23"/>
    </row>
    <row r="128" spans="1:6" ht="60" customHeight="1" x14ac:dyDescent="0.25">
      <c r="A128" s="24" t="s">
        <v>127</v>
      </c>
      <c r="B128" s="81"/>
      <c r="C128" s="26"/>
      <c r="D128" s="25"/>
      <c r="E128" s="23"/>
      <c r="F128" s="23"/>
    </row>
    <row r="129" spans="1:6" ht="139.5" customHeight="1" x14ac:dyDescent="0.25">
      <c r="A129" s="24" t="s">
        <v>128</v>
      </c>
      <c r="B129" s="82"/>
      <c r="C129" s="26"/>
      <c r="D129" s="25"/>
      <c r="E129" s="23"/>
      <c r="F129" s="23"/>
    </row>
    <row r="130" spans="1:6" ht="114.75" customHeight="1" x14ac:dyDescent="0.25">
      <c r="A130" s="19" t="s">
        <v>129</v>
      </c>
      <c r="B130" s="20">
        <v>0.53</v>
      </c>
      <c r="C130" s="40">
        <f>$C$108*B130</f>
        <v>20751.042300000005</v>
      </c>
      <c r="D130" s="22">
        <v>2.65</v>
      </c>
      <c r="E130" s="18">
        <f>C130*0.9/[1]АДС!$B$18/12</f>
        <v>9.7540576251747044E-2</v>
      </c>
      <c r="F130" s="23">
        <v>0.26</v>
      </c>
    </row>
    <row r="131" spans="1:6" ht="195" customHeight="1" x14ac:dyDescent="0.25">
      <c r="A131" s="24" t="s">
        <v>130</v>
      </c>
      <c r="B131" s="32" t="s">
        <v>54</v>
      </c>
      <c r="C131" s="26"/>
      <c r="D131" s="25"/>
      <c r="E131" s="23"/>
      <c r="F131" s="23"/>
    </row>
    <row r="132" spans="1:6" ht="128.25" customHeight="1" x14ac:dyDescent="0.25">
      <c r="A132" s="24" t="s">
        <v>131</v>
      </c>
      <c r="B132" s="26"/>
      <c r="C132" s="26"/>
      <c r="D132" s="25"/>
      <c r="E132" s="23"/>
      <c r="F132" s="23"/>
    </row>
    <row r="133" spans="1:6" ht="60.75" customHeight="1" x14ac:dyDescent="0.25">
      <c r="A133" s="24" t="s">
        <v>132</v>
      </c>
      <c r="B133" s="26"/>
      <c r="C133" s="26"/>
      <c r="D133" s="25"/>
      <c r="E133" s="23"/>
      <c r="F133" s="23"/>
    </row>
    <row r="134" spans="1:6" ht="117.75" customHeight="1" x14ac:dyDescent="0.25">
      <c r="A134" s="24" t="s">
        <v>133</v>
      </c>
      <c r="B134" s="26"/>
      <c r="C134" s="26"/>
      <c r="D134" s="25"/>
      <c r="E134" s="23"/>
      <c r="F134" s="23"/>
    </row>
    <row r="135" spans="1:6" ht="95.25" customHeight="1" x14ac:dyDescent="0.25">
      <c r="A135" s="24" t="s">
        <v>134</v>
      </c>
      <c r="B135" s="26"/>
      <c r="C135" s="26"/>
      <c r="D135" s="25"/>
      <c r="E135" s="23"/>
      <c r="F135" s="23"/>
    </row>
    <row r="136" spans="1:6" ht="93" customHeight="1" x14ac:dyDescent="0.25">
      <c r="A136" s="24" t="s">
        <v>135</v>
      </c>
      <c r="B136" s="26"/>
      <c r="C136" s="26"/>
      <c r="D136" s="25"/>
      <c r="E136" s="23"/>
      <c r="F136" s="23"/>
    </row>
    <row r="137" spans="1:6" ht="71.25" customHeight="1" x14ac:dyDescent="0.25">
      <c r="A137" s="24" t="s">
        <v>136</v>
      </c>
      <c r="B137" s="26"/>
      <c r="C137" s="26"/>
      <c r="D137" s="25"/>
      <c r="E137" s="23"/>
      <c r="F137" s="23"/>
    </row>
    <row r="138" spans="1:6" ht="60" customHeight="1" x14ac:dyDescent="0.25">
      <c r="A138" s="24" t="s">
        <v>137</v>
      </c>
      <c r="B138" s="26"/>
      <c r="C138" s="26"/>
      <c r="D138" s="25"/>
      <c r="E138" s="23"/>
      <c r="F138" s="23"/>
    </row>
    <row r="139" spans="1:6" ht="27" customHeight="1" x14ac:dyDescent="0.25">
      <c r="A139" s="24" t="s">
        <v>138</v>
      </c>
      <c r="B139" s="26"/>
      <c r="C139" s="26"/>
      <c r="D139" s="25"/>
      <c r="E139" s="23"/>
      <c r="F139" s="23"/>
    </row>
    <row r="140" spans="1:6" ht="72" customHeight="1" x14ac:dyDescent="0.25">
      <c r="A140" s="24" t="s">
        <v>139</v>
      </c>
      <c r="B140" s="26"/>
      <c r="C140" s="26"/>
      <c r="D140" s="25"/>
      <c r="E140" s="23"/>
      <c r="F140" s="23"/>
    </row>
    <row r="141" spans="1:6" ht="49.5" customHeight="1" x14ac:dyDescent="0.25">
      <c r="A141" s="24" t="s">
        <v>140</v>
      </c>
      <c r="B141" s="26"/>
      <c r="C141" s="26"/>
      <c r="D141" s="25"/>
      <c r="E141" s="23"/>
      <c r="F141" s="23"/>
    </row>
    <row r="142" spans="1:6" ht="102.75" customHeight="1" x14ac:dyDescent="0.25">
      <c r="A142" s="19" t="s">
        <v>141</v>
      </c>
      <c r="B142" s="26"/>
      <c r="C142" s="26"/>
      <c r="D142" s="41"/>
      <c r="E142" s="23"/>
      <c r="F142" s="23"/>
    </row>
    <row r="143" spans="1:6" ht="72" customHeight="1" x14ac:dyDescent="0.25">
      <c r="A143" s="24" t="s">
        <v>142</v>
      </c>
      <c r="B143" s="26"/>
      <c r="C143" s="26"/>
      <c r="D143" s="41"/>
      <c r="E143" s="23"/>
      <c r="F143" s="23"/>
    </row>
    <row r="144" spans="1:6" ht="39.75" customHeight="1" x14ac:dyDescent="0.25">
      <c r="A144" s="24" t="s">
        <v>143</v>
      </c>
      <c r="B144" s="26"/>
      <c r="C144" s="26"/>
      <c r="D144" s="41"/>
      <c r="E144" s="23"/>
      <c r="F144" s="23"/>
    </row>
    <row r="145" spans="1:6" ht="30" customHeight="1" x14ac:dyDescent="0.25">
      <c r="A145" s="24" t="s">
        <v>144</v>
      </c>
      <c r="B145" s="26"/>
      <c r="C145" s="26"/>
      <c r="D145" s="41"/>
      <c r="E145" s="23"/>
      <c r="F145" s="23"/>
    </row>
    <row r="146" spans="1:6" ht="62.25" customHeight="1" x14ac:dyDescent="0.25">
      <c r="A146" s="24" t="s">
        <v>145</v>
      </c>
      <c r="B146" s="42">
        <v>1</v>
      </c>
      <c r="C146" s="23">
        <v>0</v>
      </c>
      <c r="D146" s="22">
        <f>C146/$D$24/12</f>
        <v>0</v>
      </c>
      <c r="E146" s="23">
        <f>C146*1/[1]АДС!$B$18/12</f>
        <v>0</v>
      </c>
      <c r="F146" s="23">
        <f>C146*0/[1]АДС!$B$17/12</f>
        <v>0</v>
      </c>
    </row>
    <row r="147" spans="1:6" ht="102.75" customHeight="1" x14ac:dyDescent="0.25">
      <c r="A147" s="19" t="s">
        <v>146</v>
      </c>
      <c r="B147" s="20">
        <v>0.3</v>
      </c>
      <c r="C147" s="21">
        <f>$C$108*B147</f>
        <v>11745.873000000001</v>
      </c>
      <c r="D147" s="22">
        <v>1.5</v>
      </c>
      <c r="E147" s="23">
        <f>C147*0.776/[1]АДС!$B$18/12</f>
        <v>4.7604708912802329E-2</v>
      </c>
      <c r="F147" s="23">
        <v>0.34</v>
      </c>
    </row>
    <row r="148" spans="1:6" ht="117.75" customHeight="1" x14ac:dyDescent="0.25">
      <c r="A148" s="24" t="s">
        <v>147</v>
      </c>
      <c r="B148" s="80" t="s">
        <v>54</v>
      </c>
      <c r="C148" s="26"/>
      <c r="D148" s="25"/>
      <c r="E148" s="23"/>
      <c r="F148" s="23"/>
    </row>
    <row r="149" spans="1:6" ht="51" customHeight="1" x14ac:dyDescent="0.25">
      <c r="A149" s="24" t="s">
        <v>148</v>
      </c>
      <c r="B149" s="81"/>
      <c r="C149" s="26"/>
      <c r="D149" s="25"/>
      <c r="E149" s="23"/>
      <c r="F149" s="23"/>
    </row>
    <row r="150" spans="1:6" ht="105.75" customHeight="1" x14ac:dyDescent="0.25">
      <c r="A150" s="24" t="s">
        <v>149</v>
      </c>
      <c r="B150" s="81"/>
      <c r="C150" s="26"/>
      <c r="D150" s="25"/>
      <c r="E150" s="23"/>
      <c r="F150" s="23"/>
    </row>
    <row r="151" spans="1:6" ht="58.5" customHeight="1" x14ac:dyDescent="0.25">
      <c r="A151" s="24" t="s">
        <v>150</v>
      </c>
      <c r="B151" s="82"/>
      <c r="C151" s="26"/>
      <c r="D151" s="25"/>
      <c r="E151" s="23"/>
      <c r="F151" s="23"/>
    </row>
    <row r="152" spans="1:6" ht="72" customHeight="1" x14ac:dyDescent="0.25">
      <c r="A152" s="36" t="s">
        <v>151</v>
      </c>
      <c r="B152" s="20">
        <f>B153+B159+B166+B177</f>
        <v>1</v>
      </c>
      <c r="C152" s="21">
        <v>108820.4</v>
      </c>
      <c r="D152" s="37">
        <v>13.89</v>
      </c>
      <c r="E152" s="18">
        <f>E153+E159+E166+E177</f>
        <v>0.44103690426200876</v>
      </c>
      <c r="F152" s="18">
        <v>3.11</v>
      </c>
    </row>
    <row r="153" spans="1:6" ht="62.25" customHeight="1" x14ac:dyDescent="0.25">
      <c r="A153" s="19" t="s">
        <v>152</v>
      </c>
      <c r="B153" s="20">
        <v>0.25</v>
      </c>
      <c r="C153" s="21">
        <f>$C$152*B153</f>
        <v>27205.1</v>
      </c>
      <c r="D153" s="22">
        <v>3.47</v>
      </c>
      <c r="E153" s="23">
        <f>C153*0.776/[1]АДС!$B$18/12</f>
        <v>0.11025922606550219</v>
      </c>
      <c r="F153" s="23">
        <v>0.78</v>
      </c>
    </row>
    <row r="154" spans="1:6" ht="87" customHeight="1" x14ac:dyDescent="0.25">
      <c r="A154" s="24" t="s">
        <v>153</v>
      </c>
      <c r="B154" s="26"/>
      <c r="C154" s="26"/>
      <c r="D154" s="25"/>
      <c r="E154" s="23"/>
      <c r="F154" s="23"/>
    </row>
    <row r="155" spans="1:6" ht="118.5" customHeight="1" x14ac:dyDescent="0.25">
      <c r="A155" s="24" t="s">
        <v>154</v>
      </c>
      <c r="B155" s="26"/>
      <c r="C155" s="26"/>
      <c r="D155" s="25"/>
      <c r="E155" s="23"/>
      <c r="F155" s="23"/>
    </row>
    <row r="156" spans="1:6" ht="19.5" customHeight="1" x14ac:dyDescent="0.25">
      <c r="A156" s="24" t="s">
        <v>155</v>
      </c>
      <c r="B156" s="26"/>
      <c r="C156" s="26"/>
      <c r="D156" s="25"/>
      <c r="E156" s="23"/>
      <c r="F156" s="23"/>
    </row>
    <row r="157" spans="1:6" ht="62.25" customHeight="1" x14ac:dyDescent="0.25">
      <c r="A157" s="24" t="s">
        <v>156</v>
      </c>
      <c r="B157" s="26"/>
      <c r="C157" s="26"/>
      <c r="D157" s="25"/>
      <c r="E157" s="23"/>
      <c r="F157" s="23"/>
    </row>
    <row r="158" spans="1:6" ht="119.25" customHeight="1" x14ac:dyDescent="0.25">
      <c r="A158" s="24" t="s">
        <v>157</v>
      </c>
      <c r="B158" s="26"/>
      <c r="C158" s="26"/>
      <c r="D158" s="25"/>
      <c r="E158" s="23"/>
      <c r="F158" s="23"/>
    </row>
    <row r="159" spans="1:6" ht="177" customHeight="1" x14ac:dyDescent="0.25">
      <c r="A159" s="19" t="s">
        <v>158</v>
      </c>
      <c r="B159" s="20">
        <v>0.35</v>
      </c>
      <c r="C159" s="21">
        <f>$C$152*B159</f>
        <v>38087.139999999992</v>
      </c>
      <c r="D159" s="22">
        <v>4.8600000000000003</v>
      </c>
      <c r="E159" s="23">
        <f>C159*0.776/[1]АДС!$B$18/12</f>
        <v>0.15436291649170303</v>
      </c>
      <c r="F159" s="23">
        <v>1.0900000000000001</v>
      </c>
    </row>
    <row r="160" spans="1:6" ht="50.25" customHeight="1" x14ac:dyDescent="0.25">
      <c r="A160" s="24" t="s">
        <v>159</v>
      </c>
      <c r="B160" s="31" t="s">
        <v>76</v>
      </c>
      <c r="C160" s="21"/>
      <c r="D160" s="25"/>
      <c r="E160" s="23"/>
      <c r="F160" s="23"/>
    </row>
    <row r="161" spans="1:6" ht="72" customHeight="1" x14ac:dyDescent="0.25">
      <c r="A161" s="24" t="s">
        <v>160</v>
      </c>
      <c r="B161" s="31" t="s">
        <v>76</v>
      </c>
      <c r="C161" s="21"/>
      <c r="D161" s="25"/>
      <c r="E161" s="23"/>
      <c r="F161" s="23"/>
    </row>
    <row r="162" spans="1:6" ht="70.5" customHeight="1" x14ac:dyDescent="0.25">
      <c r="A162" s="24" t="s">
        <v>161</v>
      </c>
      <c r="B162" s="31" t="s">
        <v>76</v>
      </c>
      <c r="C162" s="21"/>
      <c r="D162" s="25"/>
      <c r="E162" s="23"/>
      <c r="F162" s="23"/>
    </row>
    <row r="163" spans="1:6" ht="39" customHeight="1" x14ac:dyDescent="0.25">
      <c r="A163" s="24" t="s">
        <v>162</v>
      </c>
      <c r="B163" s="31" t="s">
        <v>76</v>
      </c>
      <c r="C163" s="21"/>
      <c r="D163" s="25"/>
      <c r="E163" s="23"/>
      <c r="F163" s="23"/>
    </row>
    <row r="164" spans="1:6" ht="168" customHeight="1" x14ac:dyDescent="0.25">
      <c r="A164" s="24" t="s">
        <v>163</v>
      </c>
      <c r="B164" s="32" t="s">
        <v>54</v>
      </c>
      <c r="C164" s="21"/>
      <c r="D164" s="25"/>
      <c r="E164" s="23"/>
      <c r="F164" s="23"/>
    </row>
    <row r="165" spans="1:6" ht="30.75" customHeight="1" x14ac:dyDescent="0.25">
      <c r="A165" s="24" t="s">
        <v>164</v>
      </c>
      <c r="B165" s="26"/>
      <c r="C165" s="21"/>
      <c r="D165" s="25"/>
      <c r="E165" s="23"/>
      <c r="F165" s="23"/>
    </row>
    <row r="166" spans="1:6" ht="62.25" customHeight="1" x14ac:dyDescent="0.25">
      <c r="A166" s="19" t="s">
        <v>165</v>
      </c>
      <c r="B166" s="20">
        <v>0.25</v>
      </c>
      <c r="C166" s="21">
        <f>$C$152*B166</f>
        <v>27205.1</v>
      </c>
      <c r="D166" s="22">
        <v>3.47</v>
      </c>
      <c r="E166" s="23">
        <f>C166*0.776/[1]АДС!$B$18/12</f>
        <v>0.11025922606550219</v>
      </c>
      <c r="F166" s="23">
        <v>0.78</v>
      </c>
    </row>
    <row r="167" spans="1:6" ht="28.5" customHeight="1" x14ac:dyDescent="0.25">
      <c r="A167" s="24" t="s">
        <v>166</v>
      </c>
      <c r="B167" s="26"/>
      <c r="C167" s="26"/>
      <c r="D167" s="25"/>
      <c r="E167" s="23"/>
      <c r="F167" s="23"/>
    </row>
    <row r="168" spans="1:6" ht="105.75" customHeight="1" x14ac:dyDescent="0.25">
      <c r="A168" s="24" t="s">
        <v>167</v>
      </c>
      <c r="B168" s="26"/>
      <c r="C168" s="26"/>
      <c r="D168" s="25"/>
      <c r="E168" s="23"/>
      <c r="F168" s="23"/>
    </row>
    <row r="169" spans="1:6" ht="26.25" customHeight="1" x14ac:dyDescent="0.25">
      <c r="A169" s="24" t="s">
        <v>168</v>
      </c>
      <c r="B169" s="26"/>
      <c r="C169" s="26"/>
      <c r="D169" s="25"/>
      <c r="E169" s="23"/>
      <c r="F169" s="23"/>
    </row>
    <row r="170" spans="1:6" ht="26.25" customHeight="1" x14ac:dyDescent="0.25">
      <c r="A170" s="24" t="s">
        <v>169</v>
      </c>
      <c r="B170" s="26"/>
      <c r="C170" s="26"/>
      <c r="D170" s="25"/>
      <c r="E170" s="23"/>
      <c r="F170" s="23"/>
    </row>
    <row r="171" spans="1:6" ht="49.5" customHeight="1" x14ac:dyDescent="0.25">
      <c r="A171" s="24" t="s">
        <v>170</v>
      </c>
      <c r="B171" s="26"/>
      <c r="C171" s="26"/>
      <c r="D171" s="25"/>
      <c r="E171" s="23"/>
      <c r="F171" s="23"/>
    </row>
    <row r="172" spans="1:6" ht="69.75" customHeight="1" x14ac:dyDescent="0.25">
      <c r="A172" s="19" t="s">
        <v>171</v>
      </c>
      <c r="C172" s="26"/>
      <c r="D172" s="25"/>
      <c r="E172" s="23"/>
      <c r="F172" s="23"/>
    </row>
    <row r="173" spans="1:6" ht="49.5" customHeight="1" x14ac:dyDescent="0.25">
      <c r="A173" s="24" t="s">
        <v>172</v>
      </c>
      <c r="B173" s="32" t="s">
        <v>173</v>
      </c>
      <c r="C173" s="26"/>
      <c r="D173" s="25"/>
      <c r="E173" s="23"/>
      <c r="F173" s="23"/>
    </row>
    <row r="174" spans="1:6" ht="48.75" customHeight="1" x14ac:dyDescent="0.25">
      <c r="A174" s="24" t="s">
        <v>174</v>
      </c>
      <c r="B174" s="32" t="s">
        <v>173</v>
      </c>
      <c r="C174" s="26"/>
      <c r="D174" s="25"/>
      <c r="E174" s="23"/>
      <c r="F174" s="23"/>
    </row>
    <row r="175" spans="1:6" ht="50.25" customHeight="1" x14ac:dyDescent="0.25">
      <c r="A175" s="24" t="s">
        <v>175</v>
      </c>
      <c r="B175" s="32" t="s">
        <v>173</v>
      </c>
      <c r="C175" s="26"/>
      <c r="D175" s="25"/>
      <c r="E175" s="23"/>
      <c r="F175" s="23"/>
    </row>
    <row r="176" spans="1:6" ht="174.75" customHeight="1" x14ac:dyDescent="0.25">
      <c r="A176" s="24" t="s">
        <v>176</v>
      </c>
      <c r="B176" s="32" t="s">
        <v>54</v>
      </c>
      <c r="C176" s="26"/>
      <c r="D176" s="25"/>
      <c r="E176" s="23"/>
      <c r="F176" s="23"/>
    </row>
    <row r="177" spans="1:6" ht="208.5" customHeight="1" x14ac:dyDescent="0.25">
      <c r="A177" s="19" t="s">
        <v>177</v>
      </c>
      <c r="B177" s="20">
        <v>0.15</v>
      </c>
      <c r="C177" s="21">
        <f>$C$152*B177</f>
        <v>16323.059999999998</v>
      </c>
      <c r="D177" s="22">
        <v>2.08</v>
      </c>
      <c r="E177" s="23">
        <f>C177*0.776/[1]АДС!$B$18/12</f>
        <v>6.6155535639301308E-2</v>
      </c>
      <c r="F177" s="23">
        <v>0.47</v>
      </c>
    </row>
    <row r="178" spans="1:6" ht="114.75" customHeight="1" x14ac:dyDescent="0.25">
      <c r="A178" s="19" t="s">
        <v>178</v>
      </c>
      <c r="B178" s="42">
        <v>1</v>
      </c>
      <c r="C178" s="40">
        <v>610182.1</v>
      </c>
      <c r="D178" s="22">
        <v>7.8</v>
      </c>
      <c r="E178" s="23">
        <f>C178*0.9/[1]АДС!$B$18/12</f>
        <v>2.8681698389917081</v>
      </c>
      <c r="F178" s="23">
        <v>0.78</v>
      </c>
    </row>
    <row r="179" spans="1:6" ht="45.75" customHeight="1" x14ac:dyDescent="0.25">
      <c r="A179" s="43" t="s">
        <v>179</v>
      </c>
      <c r="B179" s="42">
        <v>1</v>
      </c>
      <c r="C179" s="21">
        <v>94796</v>
      </c>
      <c r="D179" s="22">
        <v>12.1</v>
      </c>
      <c r="E179" s="23">
        <f>C179*0.776/[1]АДС!$B$18/12</f>
        <v>0.38419758038402158</v>
      </c>
      <c r="F179" s="23">
        <v>2.71</v>
      </c>
    </row>
    <row r="180" spans="1:6" ht="47.25" customHeight="1" x14ac:dyDescent="0.25">
      <c r="A180" s="44" t="s">
        <v>180</v>
      </c>
      <c r="B180" s="45"/>
      <c r="C180" s="45"/>
      <c r="D180" s="22"/>
      <c r="E180" s="23"/>
      <c r="F180" s="23"/>
    </row>
    <row r="181" spans="1:6" ht="15.6" customHeight="1" x14ac:dyDescent="0.25">
      <c r="A181" s="46" t="s">
        <v>181</v>
      </c>
      <c r="B181" s="45"/>
      <c r="C181" s="45"/>
      <c r="D181" s="22"/>
      <c r="E181" s="23"/>
      <c r="F181" s="23"/>
    </row>
    <row r="182" spans="1:6" ht="25.9" customHeight="1" x14ac:dyDescent="0.25">
      <c r="A182" s="46" t="s">
        <v>182</v>
      </c>
      <c r="B182" s="45"/>
      <c r="C182" s="45"/>
      <c r="D182" s="22"/>
      <c r="E182" s="23"/>
      <c r="F182" s="23"/>
    </row>
    <row r="183" spans="1:6" ht="21.6" customHeight="1" x14ac:dyDescent="0.25">
      <c r="A183" s="46" t="s">
        <v>183</v>
      </c>
      <c r="B183" s="45"/>
      <c r="C183" s="45"/>
      <c r="D183" s="22"/>
      <c r="E183" s="23"/>
      <c r="F183" s="23"/>
    </row>
    <row r="184" spans="1:6" ht="21" customHeight="1" x14ac:dyDescent="0.25">
      <c r="A184" s="46" t="s">
        <v>184</v>
      </c>
      <c r="B184" s="45"/>
      <c r="C184" s="45"/>
      <c r="D184" s="22"/>
      <c r="E184" s="23"/>
      <c r="F184" s="23"/>
    </row>
    <row r="185" spans="1:6" ht="23.45" customHeight="1" x14ac:dyDescent="0.25">
      <c r="A185" s="46" t="s">
        <v>185</v>
      </c>
      <c r="B185" s="45"/>
      <c r="C185" s="45"/>
      <c r="D185" s="22"/>
      <c r="E185" s="23"/>
      <c r="F185" s="23"/>
    </row>
    <row r="186" spans="1:6" ht="19.899999999999999" customHeight="1" x14ac:dyDescent="0.25">
      <c r="A186" s="46" t="s">
        <v>186</v>
      </c>
      <c r="B186" s="45"/>
      <c r="C186" s="45"/>
      <c r="D186" s="22"/>
      <c r="E186" s="23"/>
      <c r="F186" s="23"/>
    </row>
    <row r="187" spans="1:6" ht="20.45" customHeight="1" x14ac:dyDescent="0.25">
      <c r="A187" s="46" t="s">
        <v>187</v>
      </c>
      <c r="B187" s="45"/>
      <c r="C187" s="45"/>
      <c r="D187" s="22"/>
      <c r="E187" s="23"/>
      <c r="F187" s="23"/>
    </row>
    <row r="188" spans="1:6" ht="23.45" customHeight="1" x14ac:dyDescent="0.25">
      <c r="A188" s="46" t="s">
        <v>188</v>
      </c>
      <c r="B188" s="45"/>
      <c r="C188" s="45"/>
      <c r="D188" s="22"/>
      <c r="E188" s="23"/>
      <c r="F188" s="23"/>
    </row>
    <row r="189" spans="1:6" ht="21" customHeight="1" x14ac:dyDescent="0.25">
      <c r="A189" s="46" t="s">
        <v>189</v>
      </c>
      <c r="B189" s="45"/>
      <c r="C189" s="45"/>
      <c r="D189" s="22"/>
      <c r="E189" s="23"/>
      <c r="F189" s="23"/>
    </row>
    <row r="190" spans="1:6" ht="20.45" customHeight="1" x14ac:dyDescent="0.25">
      <c r="A190" s="46" t="s">
        <v>190</v>
      </c>
      <c r="B190" s="45"/>
      <c r="C190" s="45"/>
      <c r="D190" s="22"/>
      <c r="E190" s="23"/>
      <c r="F190" s="23"/>
    </row>
    <row r="191" spans="1:6" ht="15.6" customHeight="1" x14ac:dyDescent="0.25">
      <c r="A191" s="46" t="s">
        <v>191</v>
      </c>
      <c r="B191" s="45"/>
      <c r="C191" s="45"/>
      <c r="D191" s="22"/>
      <c r="E191" s="23"/>
      <c r="F191" s="23"/>
    </row>
    <row r="192" spans="1:6" ht="15.6" customHeight="1" x14ac:dyDescent="0.25">
      <c r="A192" s="46" t="s">
        <v>192</v>
      </c>
      <c r="B192" s="45"/>
      <c r="C192" s="45"/>
      <c r="D192" s="22"/>
      <c r="E192" s="23"/>
      <c r="F192" s="23"/>
    </row>
    <row r="193" spans="1:6" ht="24" customHeight="1" x14ac:dyDescent="0.25">
      <c r="A193" s="46" t="s">
        <v>193</v>
      </c>
      <c r="B193" s="45"/>
      <c r="C193" s="45"/>
      <c r="D193" s="22"/>
      <c r="E193" s="23"/>
      <c r="F193" s="23"/>
    </row>
    <row r="194" spans="1:6" ht="22.15" customHeight="1" x14ac:dyDescent="0.25">
      <c r="A194" s="46" t="s">
        <v>194</v>
      </c>
      <c r="B194" s="45"/>
      <c r="C194" s="45"/>
      <c r="D194" s="22"/>
      <c r="E194" s="23"/>
      <c r="F194" s="23"/>
    </row>
    <row r="195" spans="1:6" ht="22.9" customHeight="1" x14ac:dyDescent="0.25">
      <c r="A195" s="46" t="s">
        <v>195</v>
      </c>
      <c r="B195" s="45"/>
      <c r="C195" s="45"/>
      <c r="D195" s="22"/>
      <c r="E195" s="23"/>
      <c r="F195" s="23"/>
    </row>
    <row r="196" spans="1:6" ht="25.5" customHeight="1" x14ac:dyDescent="0.25">
      <c r="A196" s="46" t="s">
        <v>196</v>
      </c>
      <c r="B196" s="45"/>
      <c r="C196" s="45"/>
      <c r="D196" s="22"/>
      <c r="E196" s="23"/>
      <c r="F196" s="23"/>
    </row>
    <row r="197" spans="1:6" ht="22.9" customHeight="1" x14ac:dyDescent="0.25">
      <c r="A197" s="46" t="s">
        <v>197</v>
      </c>
      <c r="B197" s="45"/>
      <c r="C197" s="45"/>
      <c r="D197" s="22"/>
      <c r="E197" s="23"/>
      <c r="F197" s="23"/>
    </row>
    <row r="198" spans="1:6" ht="22.5" customHeight="1" x14ac:dyDescent="0.25">
      <c r="A198" s="46" t="s">
        <v>198</v>
      </c>
      <c r="B198" s="45"/>
      <c r="C198" s="45"/>
      <c r="D198" s="22"/>
      <c r="E198" s="23"/>
      <c r="F198" s="23"/>
    </row>
    <row r="199" spans="1:6" ht="21" customHeight="1" x14ac:dyDescent="0.25">
      <c r="A199" s="46" t="s">
        <v>199</v>
      </c>
      <c r="B199" s="45"/>
      <c r="C199" s="45"/>
      <c r="D199" s="22"/>
      <c r="E199" s="23"/>
      <c r="F199" s="23"/>
    </row>
    <row r="200" spans="1:6" ht="21" customHeight="1" x14ac:dyDescent="0.25">
      <c r="A200" s="46" t="s">
        <v>200</v>
      </c>
      <c r="B200" s="45"/>
      <c r="C200" s="45"/>
      <c r="D200" s="22"/>
      <c r="E200" s="23"/>
      <c r="F200" s="23"/>
    </row>
    <row r="201" spans="1:6" ht="22.9" customHeight="1" x14ac:dyDescent="0.25">
      <c r="A201" s="46" t="s">
        <v>201</v>
      </c>
      <c r="B201" s="45"/>
      <c r="C201" s="45"/>
      <c r="D201" s="22"/>
      <c r="E201" s="23"/>
      <c r="F201" s="23"/>
    </row>
    <row r="202" spans="1:6" ht="22.5" customHeight="1" x14ac:dyDescent="0.25">
      <c r="A202" s="46" t="s">
        <v>202</v>
      </c>
      <c r="B202" s="45"/>
      <c r="C202" s="45"/>
      <c r="D202" s="22"/>
      <c r="E202" s="23"/>
      <c r="F202" s="23"/>
    </row>
    <row r="203" spans="1:6" ht="12" customHeight="1" x14ac:dyDescent="0.25">
      <c r="A203" s="46" t="s">
        <v>203</v>
      </c>
      <c r="B203" s="45"/>
      <c r="C203" s="45"/>
      <c r="D203" s="22"/>
      <c r="E203" s="23"/>
      <c r="F203" s="23"/>
    </row>
    <row r="204" spans="1:6" ht="21" customHeight="1" x14ac:dyDescent="0.25">
      <c r="A204" s="46" t="s">
        <v>204</v>
      </c>
      <c r="B204" s="45"/>
      <c r="C204" s="45"/>
      <c r="D204" s="22"/>
      <c r="E204" s="23"/>
      <c r="F204" s="23"/>
    </row>
    <row r="205" spans="1:6" ht="21.6" customHeight="1" thickBot="1" x14ac:dyDescent="0.3">
      <c r="A205" s="46" t="s">
        <v>205</v>
      </c>
      <c r="B205" s="45"/>
      <c r="C205" s="45"/>
      <c r="D205" s="22"/>
      <c r="E205" s="23"/>
      <c r="F205" s="47"/>
    </row>
    <row r="206" spans="1:6" ht="19.899999999999999" customHeight="1" x14ac:dyDescent="0.25">
      <c r="A206" s="48" t="s">
        <v>206</v>
      </c>
      <c r="B206" s="45"/>
      <c r="C206" s="49">
        <v>369978.2</v>
      </c>
      <c r="D206" s="49">
        <f>D179+D178+D152+D108+D146+D26</f>
        <v>47.23</v>
      </c>
      <c r="E206" s="49">
        <f>E179+E178+E152+E108+E146+E26</f>
        <v>4.1112754271368015</v>
      </c>
      <c r="F206" s="50">
        <f>F179+F178+F152+F108+F146+F26</f>
        <v>9.82</v>
      </c>
    </row>
    <row r="207" spans="1:6" ht="29.45" customHeight="1" x14ac:dyDescent="0.25">
      <c r="A207" s="51" t="s">
        <v>207</v>
      </c>
      <c r="B207" s="26"/>
      <c r="C207" s="26"/>
      <c r="D207" s="49">
        <v>0</v>
      </c>
      <c r="E207" s="49">
        <f>E206*'[1]Себестоим. тариф'!C45</f>
        <v>0.69891682261325627</v>
      </c>
      <c r="F207" s="52">
        <v>0</v>
      </c>
    </row>
    <row r="208" spans="1:6" ht="31.5" customHeight="1" x14ac:dyDescent="0.25">
      <c r="A208" s="51" t="s">
        <v>208</v>
      </c>
      <c r="B208" s="26"/>
      <c r="C208" s="26"/>
      <c r="D208" s="49">
        <f>D206+D207</f>
        <v>47.23</v>
      </c>
      <c r="E208" s="49">
        <f>E206+E207</f>
        <v>4.8101922497500578</v>
      </c>
      <c r="F208" s="52">
        <f>F206+F207</f>
        <v>9.82</v>
      </c>
    </row>
    <row r="209" spans="1:6" ht="32.25" thickBot="1" x14ac:dyDescent="0.3">
      <c r="A209" s="53" t="s">
        <v>209</v>
      </c>
      <c r="B209" s="54"/>
      <c r="C209" s="54"/>
      <c r="D209" s="55">
        <f>D208*'[1]Себестоим. тариф'!C48+D208</f>
        <v>55.731399999999994</v>
      </c>
      <c r="E209" s="55">
        <f>E208*'[1]Себестоим. тариф'!C48+E208</f>
        <v>5.6760268547050678</v>
      </c>
      <c r="F209" s="56">
        <v>11.6</v>
      </c>
    </row>
    <row r="210" spans="1:6" ht="63.75" customHeight="1" thickTop="1" x14ac:dyDescent="0.25">
      <c r="A210" s="57" t="s">
        <v>210</v>
      </c>
      <c r="B210" s="58"/>
      <c r="C210" s="59"/>
      <c r="D210" s="60"/>
      <c r="E210" s="61"/>
      <c r="F210" s="61"/>
    </row>
    <row r="211" spans="1:6" ht="35.25" customHeight="1" x14ac:dyDescent="0.25">
      <c r="A211" s="59"/>
      <c r="B211" s="58"/>
      <c r="C211" s="59"/>
      <c r="D211" s="62"/>
      <c r="E211" s="63">
        <f>E206*[1]АДС!B18*12</f>
        <v>787179.32799319993</v>
      </c>
      <c r="F211" s="63">
        <f>F206*[1]АДС!B17*12</f>
        <v>542511.79200000013</v>
      </c>
    </row>
    <row r="212" spans="1:6" x14ac:dyDescent="0.25">
      <c r="A212" s="59"/>
      <c r="B212" s="58"/>
      <c r="C212" s="59"/>
      <c r="D212" s="62"/>
      <c r="E212" s="64"/>
      <c r="F212" s="64"/>
    </row>
    <row r="213" spans="1:6" x14ac:dyDescent="0.25">
      <c r="A213" s="59"/>
      <c r="B213" s="59"/>
      <c r="C213" s="59"/>
      <c r="D213" s="59"/>
      <c r="E213" s="63">
        <f>E211+F211</f>
        <v>1329691.1199932001</v>
      </c>
      <c r="F213" s="64"/>
    </row>
    <row r="214" spans="1:6" x14ac:dyDescent="0.25">
      <c r="A214" s="59"/>
      <c r="B214" s="59"/>
      <c r="C214" s="59"/>
      <c r="D214" s="65"/>
      <c r="E214" s="66"/>
      <c r="F214" s="66"/>
    </row>
  </sheetData>
  <mergeCells count="16">
    <mergeCell ref="B87:B89"/>
    <mergeCell ref="B94:B96"/>
    <mergeCell ref="B110:B118"/>
    <mergeCell ref="B125:B129"/>
    <mergeCell ref="B148:B151"/>
    <mergeCell ref="B37:B38"/>
    <mergeCell ref="B4:C4"/>
    <mergeCell ref="B5:C5"/>
    <mergeCell ref="B6:C6"/>
    <mergeCell ref="B8:C8"/>
    <mergeCell ref="B7:C7"/>
    <mergeCell ref="B12:C12"/>
    <mergeCell ref="A21:D21"/>
    <mergeCell ref="B28:B35"/>
    <mergeCell ref="B13:C13"/>
    <mergeCell ref="A23:F23"/>
  </mergeCells>
  <hyperlinks>
    <hyperlink ref="B8" r:id="rId1" display="consultantplus://offline/ref=9FC414DBC1DDAF51CD0067D0611C344DAB1498B4468FDED9085B4704565969AE960B9DB867461B71J7B3H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2023-02-22T08:51:21Z</dcterms:modified>
</cp:coreProperties>
</file>